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plit\OPH IV\"/>
    </mc:Choice>
  </mc:AlternateContent>
  <bookViews>
    <workbookView xWindow="480" yWindow="60" windowWidth="18195" windowHeight="9525"/>
  </bookViews>
  <sheets>
    <sheet name="Blad1" sheetId="1" r:id="rId1"/>
    <sheet name="Blad2" sheetId="2" r:id="rId2"/>
    <sheet name="Blad3" sheetId="3" r:id="rId3"/>
  </sheets>
  <calcPr calcId="171027"/>
</workbook>
</file>

<file path=xl/calcChain.xml><?xml version="1.0" encoding="utf-8"?>
<calcChain xmlns="http://schemas.openxmlformats.org/spreadsheetml/2006/main">
  <c r="S11" i="1" l="1"/>
  <c r="S10" i="1"/>
  <c r="S9" i="1"/>
  <c r="S8" i="1"/>
  <c r="S7" i="1"/>
  <c r="U11" i="1" l="1"/>
  <c r="U10" i="1"/>
  <c r="U9" i="1"/>
  <c r="U8" i="1"/>
  <c r="U7" i="1"/>
  <c r="T11" i="1" l="1"/>
  <c r="T10" i="1"/>
  <c r="T9" i="1"/>
  <c r="T8" i="1"/>
  <c r="T7" i="1"/>
  <c r="R8" i="1" l="1"/>
  <c r="R10" i="1"/>
  <c r="R9" i="1"/>
  <c r="R7" i="1"/>
  <c r="R11" i="1"/>
  <c r="Q10" i="1"/>
  <c r="Q9" i="1"/>
  <c r="Q8" i="1"/>
  <c r="Q7" i="1"/>
  <c r="Q11" i="1"/>
  <c r="P10" i="1"/>
  <c r="P8" i="1"/>
  <c r="P7" i="1"/>
  <c r="P9" i="1"/>
  <c r="P11" i="1"/>
  <c r="O11" i="1" l="1"/>
  <c r="O10" i="1"/>
  <c r="O9" i="1"/>
  <c r="O8" i="1"/>
  <c r="O7" i="1"/>
  <c r="N11" i="1"/>
  <c r="N10" i="1"/>
  <c r="N9" i="1"/>
  <c r="N8" i="1"/>
  <c r="N7" i="1"/>
  <c r="M11" i="1"/>
  <c r="M10" i="1"/>
  <c r="M9" i="1"/>
  <c r="M8" i="1"/>
  <c r="M7" i="1"/>
  <c r="L11" i="1"/>
  <c r="L10" i="1"/>
  <c r="L9" i="1"/>
  <c r="L8" i="1"/>
  <c r="L7" i="1"/>
  <c r="K11" i="1"/>
  <c r="K10" i="1"/>
  <c r="K9" i="1"/>
  <c r="K8" i="1"/>
  <c r="K7" i="1"/>
  <c r="J11" i="1"/>
  <c r="J10" i="1"/>
  <c r="J9" i="1"/>
  <c r="J8" i="1"/>
  <c r="J7" i="1"/>
  <c r="I11" i="1"/>
  <c r="I10" i="1"/>
  <c r="I9" i="1"/>
  <c r="I8" i="1"/>
  <c r="I7" i="1"/>
  <c r="G10" i="1"/>
  <c r="G9" i="1"/>
  <c r="G8" i="1"/>
  <c r="G7" i="1"/>
  <c r="G11" i="1"/>
  <c r="H7" i="1"/>
  <c r="H8" i="1"/>
  <c r="H9" i="1"/>
  <c r="H10" i="1"/>
  <c r="H11" i="1"/>
</calcChain>
</file>

<file path=xl/sharedStrings.xml><?xml version="1.0" encoding="utf-8"?>
<sst xmlns="http://schemas.openxmlformats.org/spreadsheetml/2006/main" count="27" uniqueCount="27">
  <si>
    <t>Fläkt 1</t>
  </si>
  <si>
    <t>Fläkt 2</t>
  </si>
  <si>
    <t>Fläkt 3</t>
  </si>
  <si>
    <t>Fläkt 4</t>
  </si>
  <si>
    <t>Fläkt 5</t>
  </si>
  <si>
    <t>Nano X</t>
  </si>
  <si>
    <t>Emura X 25</t>
  </si>
  <si>
    <t>Emura X 35</t>
  </si>
  <si>
    <t>Nexura X 25</t>
  </si>
  <si>
    <t>Nexura X 35</t>
  </si>
  <si>
    <t>Origo X 25</t>
  </si>
  <si>
    <t>Origo X 35</t>
  </si>
  <si>
    <r>
      <t>Caldo X -</t>
    </r>
    <r>
      <rPr>
        <b/>
        <sz val="11"/>
        <color rgb="FFFF0000"/>
        <rFont val="Calibri"/>
        <family val="2"/>
        <scheme val="minor"/>
      </rPr>
      <t xml:space="preserve"> K2</t>
    </r>
  </si>
  <si>
    <r>
      <t xml:space="preserve">Caldo X </t>
    </r>
    <r>
      <rPr>
        <b/>
        <sz val="11"/>
        <color rgb="FFFF0000"/>
        <rFont val="Calibri"/>
        <family val="2"/>
        <scheme val="minor"/>
      </rPr>
      <t>-K3</t>
    </r>
  </si>
  <si>
    <t>Avgiven effekt i W</t>
  </si>
  <si>
    <t>Temperaturskillnad mellan in och utblås innerdel C</t>
  </si>
  <si>
    <t>Fyll i temperaturskillnaden i rutan till höger :</t>
  </si>
  <si>
    <t>1: Fyll i skillnaden mellan utblås och insug på innerdelen i den grå cellen ovan:</t>
  </si>
  <si>
    <t>2: Säkerställ med vilken fläkthastighet maskinen jobbar med (röda celler)</t>
  </si>
  <si>
    <t>4: Läs av avgiven effekt i de gröna cellerna</t>
  </si>
  <si>
    <t>3: De olika kolumnerna gäller för olika modeller, välj maskin du vill mäta (orange celler)</t>
  </si>
  <si>
    <t>Solo XR 25/35</t>
  </si>
  <si>
    <t>Caldo XR30</t>
  </si>
  <si>
    <t>Caldo XR40</t>
  </si>
  <si>
    <t>Ururu Sarara XR 25</t>
  </si>
  <si>
    <t>Ururu Sarara XR 35</t>
  </si>
  <si>
    <t>Ururu Sarara XR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</si>
</sst>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3" borderId="7" xfId="0" applyFill="1" applyBorder="1" applyAlignment="1">
      <alignment vertical="center" wrapText="1"/>
    </xf>
    <xf numFmtId="0" fontId="0" fillId="3" borderId="10" xfId="0" applyFill="1" applyBorder="1" applyAlignment="1">
      <alignment vertical="center" wrapText="1"/>
    </xf>
    <xf numFmtId="1" fontId="0" fillId="4" borderId="1" xfId="0" applyNumberFormat="1" applyFill="1" applyBorder="1" applyAlignment="1">
      <alignment horizontal="center" vertical="center"/>
    </xf>
    <xf numFmtId="0" fontId="0" fillId="5" borderId="0" xfId="0" applyFill="1"/>
    <xf numFmtId="1" fontId="0" fillId="0" borderId="0" xfId="0" applyNumberFormat="1"/>
    <xf numFmtId="0" fontId="1" fillId="6" borderId="13" xfId="0" applyFont="1" applyFill="1" applyBorder="1"/>
    <xf numFmtId="0" fontId="1" fillId="6" borderId="13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1" fontId="4" fillId="0" borderId="0" xfId="0" applyNumberFormat="1" applyFont="1"/>
    <xf numFmtId="0" fontId="2" fillId="2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wrapText="1"/>
    </xf>
    <xf numFmtId="0" fontId="0" fillId="3" borderId="12" xfId="0" applyFill="1" applyBorder="1" applyAlignment="1">
      <alignment horizont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1</xdr:row>
      <xdr:rowOff>304800</xdr:rowOff>
    </xdr:from>
    <xdr:to>
      <xdr:col>10</xdr:col>
      <xdr:colOff>19050</xdr:colOff>
      <xdr:row>1</xdr:row>
      <xdr:rowOff>304800</xdr:rowOff>
    </xdr:to>
    <xdr:cxnSp macro="">
      <xdr:nvCxnSpPr>
        <xdr:cNvPr id="3" name="Rak pil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5848350" y="885825"/>
          <a:ext cx="676275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190500</xdr:colOff>
      <xdr:row>1</xdr:row>
      <xdr:rowOff>266700</xdr:rowOff>
    </xdr:from>
    <xdr:to>
      <xdr:col>6</xdr:col>
      <xdr:colOff>704850</xdr:colOff>
      <xdr:row>12</xdr:row>
      <xdr:rowOff>171450</xdr:rowOff>
    </xdr:to>
    <xdr:cxnSp macro="">
      <xdr:nvCxnSpPr>
        <xdr:cNvPr id="4" name="Vinklad 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800100" y="847725"/>
          <a:ext cx="3562350" cy="2371725"/>
        </a:xfrm>
        <a:prstGeom prst="bentConnector3">
          <a:avLst>
            <a:gd name="adj1" fmla="val -267"/>
          </a:avLst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8</xdr:row>
      <xdr:rowOff>104775</xdr:rowOff>
    </xdr:from>
    <xdr:to>
      <xdr:col>4</xdr:col>
      <xdr:colOff>552450</xdr:colOff>
      <xdr:row>14</xdr:row>
      <xdr:rowOff>95250</xdr:rowOff>
    </xdr:to>
    <xdr:cxnSp macro="">
      <xdr:nvCxnSpPr>
        <xdr:cNvPr id="7" name="Vinklad 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561975" y="2390775"/>
          <a:ext cx="2428875" cy="1133475"/>
        </a:xfrm>
        <a:prstGeom prst="bentConnector3">
          <a:avLst>
            <a:gd name="adj1" fmla="val -196"/>
          </a:avLst>
        </a:prstGeom>
        <a:ln w="19050">
          <a:solidFill>
            <a:schemeClr val="accent2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142875</xdr:colOff>
      <xdr:row>16</xdr:row>
      <xdr:rowOff>104775</xdr:rowOff>
    </xdr:from>
    <xdr:to>
      <xdr:col>10</xdr:col>
      <xdr:colOff>333375</xdr:colOff>
      <xdr:row>16</xdr:row>
      <xdr:rowOff>114300</xdr:rowOff>
    </xdr:to>
    <xdr:cxnSp macro="">
      <xdr:nvCxnSpPr>
        <xdr:cNvPr id="15" name="Rak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3190875" y="3914775"/>
          <a:ext cx="3648075" cy="9525"/>
        </a:xfrm>
        <a:prstGeom prst="line">
          <a:avLst/>
        </a:prstGeom>
        <a:ln w="19050"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333375</xdr:colOff>
      <xdr:row>11</xdr:row>
      <xdr:rowOff>57150</xdr:rowOff>
    </xdr:from>
    <xdr:to>
      <xdr:col>10</xdr:col>
      <xdr:colOff>342900</xdr:colOff>
      <xdr:row>16</xdr:row>
      <xdr:rowOff>95250</xdr:rowOff>
    </xdr:to>
    <xdr:cxnSp macro="">
      <xdr:nvCxnSpPr>
        <xdr:cNvPr id="17" name="Rak pil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 flipV="1">
          <a:off x="6838950" y="2914650"/>
          <a:ext cx="9525" cy="990600"/>
        </a:xfrm>
        <a:prstGeom prst="straightConnector1">
          <a:avLst/>
        </a:prstGeom>
        <a:ln w="19050">
          <a:solidFill>
            <a:schemeClr val="accent3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5</xdr:row>
      <xdr:rowOff>95250</xdr:rowOff>
    </xdr:from>
    <xdr:to>
      <xdr:col>5</xdr:col>
      <xdr:colOff>533400</xdr:colOff>
      <xdr:row>15</xdr:row>
      <xdr:rowOff>95250</xdr:rowOff>
    </xdr:to>
    <xdr:cxnSp macro="">
      <xdr:nvCxnSpPr>
        <xdr:cNvPr id="22" name="Vinklad 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 flipV="1">
          <a:off x="314325" y="1800225"/>
          <a:ext cx="3267075" cy="1905000"/>
        </a:xfrm>
        <a:prstGeom prst="bentConnector3">
          <a:avLst>
            <a:gd name="adj1" fmla="val -146"/>
          </a:avLst>
        </a:prstGeom>
        <a:ln w="19050">
          <a:solidFill>
            <a:schemeClr val="accent6">
              <a:lumMod val="60000"/>
              <a:lumOff val="40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304800</xdr:colOff>
      <xdr:row>15</xdr:row>
      <xdr:rowOff>95250</xdr:rowOff>
    </xdr:from>
    <xdr:to>
      <xdr:col>0</xdr:col>
      <xdr:colOff>561975</xdr:colOff>
      <xdr:row>15</xdr:row>
      <xdr:rowOff>95250</xdr:rowOff>
    </xdr:to>
    <xdr:cxnSp macro="">
      <xdr:nvCxnSpPr>
        <xdr:cNvPr id="25" name="Rak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304800" y="3705225"/>
          <a:ext cx="257175" cy="0"/>
        </a:xfrm>
        <a:prstGeom prst="line">
          <a:avLst/>
        </a:prstGeom>
        <a:ln w="19050">
          <a:solidFill>
            <a:schemeClr val="accent6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7"/>
  <sheetViews>
    <sheetView tabSelected="1" topLeftCell="D1" workbookViewId="0">
      <selection activeCell="K4" sqref="K4"/>
    </sheetView>
  </sheetViews>
  <sheetFormatPr defaultRowHeight="15" x14ac:dyDescent="0.25"/>
  <cols>
    <col min="7" max="7" width="11.28515625" bestFit="1" customWidth="1"/>
    <col min="8" max="8" width="10.85546875" bestFit="1" customWidth="1"/>
    <col min="9" max="9" width="10" customWidth="1"/>
    <col min="10" max="10" width="10.5703125" customWidth="1"/>
    <col min="11" max="11" width="10.5703125" bestFit="1" customWidth="1"/>
    <col min="12" max="13" width="11.42578125" bestFit="1" customWidth="1"/>
    <col min="14" max="15" width="9.85546875" bestFit="1" customWidth="1"/>
    <col min="16" max="16" width="14.5703125" bestFit="1" customWidth="1"/>
    <col min="17" max="18" width="17.42578125" bestFit="1" customWidth="1"/>
    <col min="19" max="19" width="12.85546875" bestFit="1" customWidth="1"/>
    <col min="20" max="21" width="10.7109375" bestFit="1" customWidth="1"/>
  </cols>
  <sheetData>
    <row r="1" spans="2:22" ht="45.75" customHeight="1" x14ac:dyDescent="0.25">
      <c r="K1" s="17" t="s">
        <v>15</v>
      </c>
      <c r="L1" s="18"/>
    </row>
    <row r="2" spans="2:22" ht="30.75" customHeight="1" x14ac:dyDescent="0.25">
      <c r="H2" s="19" t="s">
        <v>16</v>
      </c>
      <c r="I2" s="20"/>
      <c r="J2" s="4"/>
      <c r="K2" s="13">
        <v>19.600000000000001</v>
      </c>
      <c r="L2" s="14"/>
    </row>
    <row r="3" spans="2:22" ht="15.75" thickBot="1" x14ac:dyDescent="0.3">
      <c r="H3" s="21"/>
      <c r="I3" s="22"/>
      <c r="J3" s="5"/>
      <c r="K3" s="15"/>
      <c r="L3" s="16"/>
    </row>
    <row r="4" spans="2:22" ht="15.75" thickBot="1" x14ac:dyDescent="0.3"/>
    <row r="5" spans="2:22" ht="27" thickBot="1" x14ac:dyDescent="0.3">
      <c r="C5" s="1"/>
      <c r="D5" s="1"/>
      <c r="E5" s="2"/>
      <c r="F5" s="3"/>
      <c r="G5" s="23" t="s">
        <v>14</v>
      </c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5"/>
    </row>
    <row r="6" spans="2:22" x14ac:dyDescent="0.25">
      <c r="G6" s="9" t="s">
        <v>12</v>
      </c>
      <c r="H6" s="10" t="s">
        <v>13</v>
      </c>
      <c r="I6" s="10" t="s">
        <v>5</v>
      </c>
      <c r="J6" s="10" t="s">
        <v>6</v>
      </c>
      <c r="K6" s="10" t="s">
        <v>7</v>
      </c>
      <c r="L6" s="10" t="s">
        <v>8</v>
      </c>
      <c r="M6" s="10" t="s">
        <v>9</v>
      </c>
      <c r="N6" s="10" t="s">
        <v>10</v>
      </c>
      <c r="O6" s="10" t="s">
        <v>11</v>
      </c>
      <c r="P6" s="10" t="s">
        <v>24</v>
      </c>
      <c r="Q6" s="10" t="s">
        <v>25</v>
      </c>
      <c r="R6" s="10" t="s">
        <v>26</v>
      </c>
      <c r="S6" s="11" t="s">
        <v>21</v>
      </c>
      <c r="T6" s="11" t="s">
        <v>22</v>
      </c>
      <c r="U6" s="11" t="s">
        <v>23</v>
      </c>
    </row>
    <row r="7" spans="2:22" x14ac:dyDescent="0.25">
      <c r="F7" s="7" t="s">
        <v>0</v>
      </c>
      <c r="G7" s="6">
        <f>SUM(130*1.2*K2)</f>
        <v>3057.6000000000004</v>
      </c>
      <c r="H7" s="6">
        <f>SUM(85*1.2*K2)</f>
        <v>1999.2</v>
      </c>
      <c r="I7" s="6">
        <f>SUM(112*1.2*K2)</f>
        <v>2634.2400000000002</v>
      </c>
      <c r="J7" s="6">
        <f>SUM(105*1.2*K2)</f>
        <v>2469.6000000000004</v>
      </c>
      <c r="K7" s="6">
        <f>SUM(115*1.2*K2)</f>
        <v>2704.8</v>
      </c>
      <c r="L7" s="6">
        <f>SUM(95*1.2*K2)</f>
        <v>2234.4</v>
      </c>
      <c r="M7" s="6">
        <f>SUM(97*1.2*K2)</f>
        <v>2281.44</v>
      </c>
      <c r="N7" s="6">
        <f>SUM(83*1.2*K2)</f>
        <v>1952.16</v>
      </c>
      <c r="O7" s="6">
        <f>SUM(87*1.2*K2)</f>
        <v>2046.24</v>
      </c>
      <c r="P7" s="6">
        <f>SUM(112*1.2*K2)</f>
        <v>2634.2400000000002</v>
      </c>
      <c r="Q7" s="6">
        <f>SUM(115*1.2*K2)</f>
        <v>2704.8</v>
      </c>
      <c r="R7" s="6">
        <f>SUM(128*1.2*K2)</f>
        <v>3010.56</v>
      </c>
      <c r="S7" s="6">
        <f>SUM(97*1.2*K2)</f>
        <v>2281.44</v>
      </c>
      <c r="T7" s="6">
        <f>SUM(95*1.2*K2)</f>
        <v>2234.4</v>
      </c>
      <c r="U7" s="6">
        <f>SUM(118*1.2*K2)</f>
        <v>2775.36</v>
      </c>
      <c r="V7" s="12"/>
    </row>
    <row r="8" spans="2:22" x14ac:dyDescent="0.25">
      <c r="F8" s="7" t="s">
        <v>1</v>
      </c>
      <c r="G8" s="6">
        <f>SUM(148*1.2*K2)</f>
        <v>3480.96</v>
      </c>
      <c r="H8" s="6">
        <f>SUM(117*1.2*K2)</f>
        <v>2751.84</v>
      </c>
      <c r="I8" s="6">
        <f>SUM(126*1.2*K2)</f>
        <v>2963.52</v>
      </c>
      <c r="J8" s="6">
        <f>SUM(124*1.2*K2)</f>
        <v>2916.48</v>
      </c>
      <c r="K8" s="6">
        <f>SUM(138*1.2*K2)</f>
        <v>3245.76</v>
      </c>
      <c r="L8" s="6">
        <f>SUM(113*1.2*K2)</f>
        <v>2657.76</v>
      </c>
      <c r="M8" s="6">
        <f>SUM(115*1.2*K2)</f>
        <v>2704.8</v>
      </c>
      <c r="N8" s="6">
        <f>SUM(99*1.2*K2)</f>
        <v>2328.48</v>
      </c>
      <c r="O8" s="6">
        <f>SUM(104*1.2*K2)</f>
        <v>2446.08</v>
      </c>
      <c r="P8" s="6">
        <f>SUM(128*1.2*K2)</f>
        <v>3010.56</v>
      </c>
      <c r="Q8" s="6">
        <f>SUM(134*1.2*K2)</f>
        <v>3151.68</v>
      </c>
      <c r="R8" s="6">
        <f>SUM(153*1.2*K2)</f>
        <v>3598.56</v>
      </c>
      <c r="S8" s="6">
        <f>SUM(118*1.2*K2)</f>
        <v>2775.36</v>
      </c>
      <c r="T8" s="6">
        <f>SUM(113*1.2*K2)</f>
        <v>2657.76</v>
      </c>
      <c r="U8" s="6">
        <f>SUM(148*1.2*K2)</f>
        <v>3480.96</v>
      </c>
      <c r="V8" s="12"/>
    </row>
    <row r="9" spans="2:22" x14ac:dyDescent="0.25">
      <c r="F9" s="7" t="s">
        <v>2</v>
      </c>
      <c r="G9" s="6">
        <f>SUM(167*1.2*K2)</f>
        <v>3927.8400000000006</v>
      </c>
      <c r="H9" s="6">
        <f>SUM(148*1.2*K2)</f>
        <v>3480.96</v>
      </c>
      <c r="I9" s="6">
        <f>SUM(140*1.2*K2)</f>
        <v>3292.8</v>
      </c>
      <c r="J9" s="6">
        <f>SUM(143*1.2*K2)</f>
        <v>3363.36</v>
      </c>
      <c r="K9" s="6">
        <f>SUM(160*1.2*K2)</f>
        <v>3763.2000000000003</v>
      </c>
      <c r="L9" s="6">
        <f>SUM(130*1.2*K2)</f>
        <v>3057.6000000000004</v>
      </c>
      <c r="M9" s="6">
        <f>SUM(133*1.2*K2)</f>
        <v>3128.1600000000003</v>
      </c>
      <c r="N9" s="6">
        <f>SUM(115*1.2*K2)</f>
        <v>2704.8</v>
      </c>
      <c r="O9" s="6">
        <f>SUM(122*1.2*K2)</f>
        <v>2869.4400000000005</v>
      </c>
      <c r="P9" s="6">
        <f>SUM(143*1.2*K2)</f>
        <v>3363.36</v>
      </c>
      <c r="Q9" s="6">
        <f>SUM(153*1.2*K2)</f>
        <v>3598.56</v>
      </c>
      <c r="R9" s="6">
        <f>SUM(178*1.2*K2)</f>
        <v>4186.5600000000004</v>
      </c>
      <c r="S9" s="6">
        <f>SUM(133*1.2*K2)</f>
        <v>3128.1600000000003</v>
      </c>
      <c r="T9" s="6">
        <f>SUM(132*1.2*K2)</f>
        <v>3104.6400000000003</v>
      </c>
      <c r="U9" s="6">
        <f>SUM(177*1.2*K2)</f>
        <v>4163.04</v>
      </c>
      <c r="V9" s="12"/>
    </row>
    <row r="10" spans="2:22" x14ac:dyDescent="0.25">
      <c r="F10" s="7" t="s">
        <v>3</v>
      </c>
      <c r="G10" s="6">
        <f>SUM(195*1.2*K2)</f>
        <v>4586.4000000000005</v>
      </c>
      <c r="H10" s="6">
        <f>SUM(185*1.2*K2)</f>
        <v>4351.2000000000007</v>
      </c>
      <c r="I10" s="6">
        <f>SUM(154*1.2*K2)</f>
        <v>3622.08</v>
      </c>
      <c r="J10" s="6">
        <f>SUM(163*1.2*K2)</f>
        <v>3833.76</v>
      </c>
      <c r="K10" s="6">
        <f>SUM(183*1.2*K2)</f>
        <v>4304.16</v>
      </c>
      <c r="L10" s="6">
        <f>SUM(148*1.2*K2)</f>
        <v>3480.96</v>
      </c>
      <c r="M10" s="6">
        <f>SUM(152*1.2*K2)</f>
        <v>3575.0400000000004</v>
      </c>
      <c r="N10" s="6">
        <f>SUM(131*1.2*K2)</f>
        <v>3081.12</v>
      </c>
      <c r="O10" s="6">
        <f>SUM(139*1.2*K2)</f>
        <v>3269.2799999999997</v>
      </c>
      <c r="P10" s="6">
        <f>SUM(169*1.2*K2)</f>
        <v>3974.88</v>
      </c>
      <c r="Q10" s="6">
        <f>SUM(188*1.2*K2)</f>
        <v>4421.76</v>
      </c>
      <c r="R10" s="6">
        <f>SUM(209*1.2*K2)</f>
        <v>4915.68</v>
      </c>
      <c r="S10" s="6">
        <f>SUM(165*1.2*K2)</f>
        <v>3880.8</v>
      </c>
      <c r="T10" s="6">
        <f>SUM(168*1.2*K2)</f>
        <v>3951.36</v>
      </c>
      <c r="U10" s="6">
        <f>SUM(230*1.2*K2)</f>
        <v>5409.6</v>
      </c>
      <c r="V10" s="12"/>
    </row>
    <row r="11" spans="2:22" x14ac:dyDescent="0.25">
      <c r="F11" s="7" t="s">
        <v>4</v>
      </c>
      <c r="G11" s="6">
        <f>SUM(222*1.2*K2)</f>
        <v>5221.4399999999996</v>
      </c>
      <c r="H11" s="6">
        <f>SUM(222*1.2*K2)</f>
        <v>5221.4399999999996</v>
      </c>
      <c r="I11" s="6">
        <f>SUM(168*1.2*K2)</f>
        <v>3951.36</v>
      </c>
      <c r="J11" s="6">
        <f>SUM(183*1.2*K2)</f>
        <v>4304.16</v>
      </c>
      <c r="K11" s="6">
        <f>SUM(207*1.2*K2)</f>
        <v>4868.6400000000003</v>
      </c>
      <c r="L11" s="6">
        <f>SUM(165*1.2*K2)</f>
        <v>3880.8</v>
      </c>
      <c r="M11" s="6">
        <f>SUM(170*1.2*K2)</f>
        <v>3998.4</v>
      </c>
      <c r="N11" s="6">
        <f>SUM(147*1.2*K2)</f>
        <v>3457.4400000000005</v>
      </c>
      <c r="O11" s="6">
        <f>SUM(157*1.2*K2)</f>
        <v>3692.6400000000003</v>
      </c>
      <c r="P11" s="6">
        <f>SUM(195*1.2*K2)</f>
        <v>4586.4000000000005</v>
      </c>
      <c r="Q11" s="6">
        <f>SUM(222*1.2*K2)</f>
        <v>5221.4399999999996</v>
      </c>
      <c r="R11" s="6">
        <f>SUM(240*1.2*K2)</f>
        <v>5644.8</v>
      </c>
      <c r="S11" s="6">
        <f>SUM(187*1.2*K2)</f>
        <v>4398.2400000000007</v>
      </c>
      <c r="T11" s="6">
        <f>SUM(203*1.2*K2)</f>
        <v>4774.5600000000004</v>
      </c>
      <c r="U11" s="6">
        <f>SUM(307*1.2*K2)</f>
        <v>7220.64</v>
      </c>
      <c r="V11" s="8"/>
    </row>
    <row r="14" spans="2:22" x14ac:dyDescent="0.25">
      <c r="B14" t="s">
        <v>17</v>
      </c>
    </row>
    <row r="15" spans="2:22" x14ac:dyDescent="0.25">
      <c r="B15" t="s">
        <v>18</v>
      </c>
    </row>
    <row r="16" spans="2:22" x14ac:dyDescent="0.25">
      <c r="B16" t="s">
        <v>20</v>
      </c>
      <c r="Q16" s="8"/>
    </row>
    <row r="17" spans="2:2" x14ac:dyDescent="0.25">
      <c r="B17" t="s">
        <v>19</v>
      </c>
    </row>
  </sheetData>
  <mergeCells count="4">
    <mergeCell ref="K2:L3"/>
    <mergeCell ref="K1:L1"/>
    <mergeCell ref="H2:I3"/>
    <mergeCell ref="G5:U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Daikin Europe NV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Wiak Tomas</dc:creator>
  <cp:lastModifiedBy>Tomas Wiak</cp:lastModifiedBy>
  <dcterms:created xsi:type="dcterms:W3CDTF">2017-01-04T09:03:50Z</dcterms:created>
  <dcterms:modified xsi:type="dcterms:W3CDTF">2018-12-15T14:29:02Z</dcterms:modified>
</cp:coreProperties>
</file>