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\Dropbox\Konvertera till vattenburet\"/>
    </mc:Choice>
  </mc:AlternateContent>
  <bookViews>
    <workbookView xWindow="0" yWindow="0" windowWidth="16380" windowHeight="8190" tabRatio="988"/>
  </bookViews>
  <sheets>
    <sheet name=" Watt per rum DUT -30grader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23" i="1" l="1"/>
  <c r="W13" i="1"/>
  <c r="T13" i="1"/>
  <c r="Y13" i="1"/>
  <c r="V13" i="1"/>
  <c r="X13" i="1"/>
  <c r="U13" i="1"/>
  <c r="P17" i="1"/>
  <c r="O17" i="1"/>
  <c r="E29" i="1"/>
  <c r="D29" i="1"/>
  <c r="B29" i="1"/>
  <c r="V16" i="1"/>
  <c r="U16" i="1"/>
  <c r="O16" i="1" s="1"/>
  <c r="P16" i="1" s="1"/>
  <c r="V7" i="1"/>
  <c r="V5" i="1"/>
  <c r="Y5" i="1"/>
  <c r="O15" i="1"/>
  <c r="P15" i="1" s="1"/>
  <c r="O14" i="1"/>
  <c r="P14" i="1" s="1"/>
  <c r="O9" i="1"/>
  <c r="P9" i="1" s="1"/>
  <c r="O7" i="1"/>
  <c r="P7" i="1" s="1"/>
  <c r="O5" i="1"/>
  <c r="O13" i="1" l="1"/>
  <c r="P13" i="1" s="1"/>
  <c r="O18" i="1"/>
  <c r="O20" i="1" s="1"/>
  <c r="P20" i="1" s="1"/>
  <c r="O10" i="1"/>
  <c r="B18" i="1" l="1"/>
  <c r="I17" i="1"/>
  <c r="K17" i="1" s="1"/>
  <c r="G17" i="1"/>
  <c r="D17" i="1"/>
  <c r="E16" i="1"/>
  <c r="I16" i="1" s="1"/>
  <c r="K16" i="1" s="1"/>
  <c r="D16" i="1"/>
  <c r="E15" i="1"/>
  <c r="I15" i="1" s="1"/>
  <c r="K15" i="1" s="1"/>
  <c r="D15" i="1"/>
  <c r="E14" i="1"/>
  <c r="I14" i="1" s="1"/>
  <c r="K14" i="1" s="1"/>
  <c r="D14" i="1"/>
  <c r="I13" i="1"/>
  <c r="K13" i="1" s="1"/>
  <c r="G13" i="1"/>
  <c r="D13" i="1"/>
  <c r="B10" i="1"/>
  <c r="E9" i="1"/>
  <c r="I9" i="1" s="1"/>
  <c r="K9" i="1" s="1"/>
  <c r="D9" i="1"/>
  <c r="I8" i="1"/>
  <c r="K8" i="1" s="1"/>
  <c r="G8" i="1"/>
  <c r="D8" i="1"/>
  <c r="E7" i="1"/>
  <c r="I7" i="1" s="1"/>
  <c r="K7" i="1" s="1"/>
  <c r="D7" i="1"/>
  <c r="I6" i="1"/>
  <c r="K6" i="1" s="1"/>
  <c r="G6" i="1"/>
  <c r="E6" i="1"/>
  <c r="B6" i="1"/>
  <c r="D6" i="1" s="1"/>
  <c r="E5" i="1"/>
  <c r="B5" i="1"/>
  <c r="D10" i="1" l="1"/>
  <c r="P10" i="1"/>
  <c r="D5" i="1"/>
  <c r="P5" i="1"/>
  <c r="D18" i="1"/>
  <c r="P18" i="1"/>
  <c r="L8" i="1"/>
  <c r="M8" i="1" s="1"/>
  <c r="G16" i="1"/>
  <c r="L16" i="1" s="1"/>
  <c r="M16" i="1" s="1"/>
  <c r="L13" i="1"/>
  <c r="M13" i="1" s="1"/>
  <c r="L17" i="1"/>
  <c r="M17" i="1" s="1"/>
  <c r="E18" i="1"/>
  <c r="G18" i="1" s="1"/>
  <c r="E10" i="1"/>
  <c r="G10" i="1" s="1"/>
  <c r="L6" i="1"/>
  <c r="M6" i="1" s="1"/>
  <c r="G5" i="1"/>
  <c r="G9" i="1"/>
  <c r="L9" i="1" s="1"/>
  <c r="M9" i="1" s="1"/>
  <c r="G15" i="1"/>
  <c r="L15" i="1" s="1"/>
  <c r="M15" i="1" s="1"/>
  <c r="I5" i="1"/>
  <c r="G14" i="1"/>
  <c r="L14" i="1" s="1"/>
  <c r="M14" i="1" s="1"/>
  <c r="I18" i="1"/>
  <c r="K18" i="1" s="1"/>
  <c r="L18" i="1" s="1"/>
  <c r="M18" i="1" s="1"/>
  <c r="G7" i="1"/>
  <c r="L7" i="1" s="1"/>
  <c r="M7" i="1" s="1"/>
  <c r="K5" i="1" l="1"/>
  <c r="L5" i="1" s="1"/>
  <c r="M5" i="1" s="1"/>
  <c r="I10" i="1"/>
  <c r="K10" i="1" s="1"/>
  <c r="L10" i="1" s="1"/>
  <c r="L20" i="1" l="1"/>
  <c r="L21" i="1" s="1"/>
  <c r="M21" i="1" s="1"/>
  <c r="M10" i="1"/>
</calcChain>
</file>

<file path=xl/sharedStrings.xml><?xml version="1.0" encoding="utf-8"?>
<sst xmlns="http://schemas.openxmlformats.org/spreadsheetml/2006/main" count="75" uniqueCount="56">
  <si>
    <t>Effektberäkning</t>
  </si>
  <si>
    <t>Rum</t>
  </si>
  <si>
    <t>Golvyta (m2)</t>
  </si>
  <si>
    <t>Uvärde W/m2,K</t>
  </si>
  <si>
    <t>Watt (delta T=30K</t>
  </si>
  <si>
    <t>Fönsteryta (m2)</t>
  </si>
  <si>
    <t>Watt (delta T=40K</t>
  </si>
  <si>
    <t>Ytterväggar (Lpm)</t>
  </si>
  <si>
    <t>Ytterväggar yta exkl fönster</t>
  </si>
  <si>
    <t>Watt summa</t>
  </si>
  <si>
    <t>Summa W/m2golv</t>
  </si>
  <si>
    <t>Entreplan</t>
  </si>
  <si>
    <t>Vardagsrum</t>
  </si>
  <si>
    <t>Kök</t>
  </si>
  <si>
    <t>Hall nere</t>
  </si>
  <si>
    <t>WC</t>
  </si>
  <si>
    <t>Tvättstuga</t>
  </si>
  <si>
    <t>Summa entreplan</t>
  </si>
  <si>
    <t>Ovanvåning</t>
  </si>
  <si>
    <t>Takyta</t>
  </si>
  <si>
    <t>Allrum</t>
  </si>
  <si>
    <t>Sovrum (litet)</t>
  </si>
  <si>
    <t>Sovrum (Stort)</t>
  </si>
  <si>
    <t>Hall uppe</t>
  </si>
  <si>
    <t>Summa ovanvåning</t>
  </si>
  <si>
    <t>Husets totala effektbehov</t>
  </si>
  <si>
    <t>+10% för ventilation</t>
  </si>
  <si>
    <t>Radiatoreffekt per rum (W)</t>
  </si>
  <si>
    <t>Radiator 1</t>
  </si>
  <si>
    <t>Radiator 2</t>
  </si>
  <si>
    <t>Radiator 3</t>
  </si>
  <si>
    <t>Typ</t>
  </si>
  <si>
    <t>Effekt (W) vid Δ 30°C</t>
  </si>
  <si>
    <t>Pris (kr/st)</t>
  </si>
  <si>
    <t>Pris (st)</t>
  </si>
  <si>
    <t>Vattenburen golvvärme 67m Ø20 cc 300</t>
  </si>
  <si>
    <t>Elektrisk golvvärme</t>
  </si>
  <si>
    <t>Radiatoreffekt per rum (W/m2)</t>
  </si>
  <si>
    <t>Thermopanel V4 TPC22-5012</t>
  </si>
  <si>
    <t>Thermopanel V4 TPC22-5009</t>
  </si>
  <si>
    <t>Thermopanel V4 TPC11-5007</t>
  </si>
  <si>
    <r>
      <t>Tak:</t>
    </r>
    <r>
      <rPr>
        <sz val="11"/>
        <color rgb="FF000000"/>
        <rFont val="Calibri"/>
        <family val="2"/>
      </rPr>
      <t> 200mm mineralull</t>
    </r>
  </si>
  <si>
    <r>
      <t>Grund:</t>
    </r>
    <r>
      <rPr>
        <sz val="11"/>
        <color rgb="FF000000"/>
        <rFont val="Calibri"/>
        <family val="2"/>
      </rPr>
      <t> Oisolerad platta på mark med ventilerat platongolv och 70mm cellplast</t>
    </r>
  </si>
  <si>
    <r>
      <t>Fönster:</t>
    </r>
    <r>
      <rPr>
        <sz val="11"/>
        <color rgb="FF000000"/>
        <rFont val="Calibri"/>
        <family val="2"/>
      </rPr>
      <t> Kopplade 2+1 glas. I hallen nere samt allrummet uppe är det endast 2 glas. </t>
    </r>
  </si>
  <si>
    <r>
      <t>Ventilation:</t>
    </r>
    <r>
      <rPr>
        <sz val="11"/>
        <color rgb="FF000000"/>
        <rFont val="Calibri"/>
        <family val="2"/>
      </rPr>
      <t> Mekanisk frånluft med fläkt på taket och utsug i kök/wc/tvättstuga/badrum</t>
    </r>
  </si>
  <si>
    <r>
      <t>Ytterväggar:</t>
    </r>
    <r>
      <rPr>
        <sz val="11"/>
        <color rgb="FF000000"/>
        <rFont val="Calibri"/>
        <family val="2"/>
      </rPr>
      <t> 170mm mineralull</t>
    </r>
  </si>
  <si>
    <r>
      <rPr>
        <b/>
        <sz val="11"/>
        <color rgb="FF000000"/>
        <rFont val="Arial"/>
        <family val="2"/>
        <charset val="1"/>
      </rPr>
      <t>λ</t>
    </r>
    <r>
      <rPr>
        <b/>
        <sz val="11"/>
        <color rgb="FF000000"/>
        <rFont val="Calibri"/>
        <family val="2"/>
        <charset val="1"/>
      </rPr>
      <t>värde W/m,K</t>
    </r>
  </si>
  <si>
    <t>tjocklek m</t>
  </si>
  <si>
    <t>U-värde</t>
  </si>
  <si>
    <t>deltaT º K</t>
  </si>
  <si>
    <t xml:space="preserve">Grund </t>
  </si>
  <si>
    <t xml:space="preserve">Fönster </t>
  </si>
  <si>
    <t>Yttervägg</t>
  </si>
  <si>
    <t>Tak</t>
  </si>
  <si>
    <t>Thermopanel V4 TPC22-5010</t>
  </si>
  <si>
    <t>Kostnad radiatorer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</si>
</sst>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#,##0\ &quot;kr&quot;"/>
  </numFmts>
  <fonts count="10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/>
    <xf numFmtId="2" fontId="0" fillId="0" borderId="1" xfId="0" applyNumberFormat="1" applyFont="1" applyBorder="1"/>
    <xf numFmtId="0" fontId="2" fillId="0" borderId="0" xfId="0" applyFont="1"/>
    <xf numFmtId="2" fontId="1" fillId="0" borderId="1" xfId="0" applyNumberFormat="1" applyFont="1" applyBorder="1"/>
    <xf numFmtId="2" fontId="3" fillId="0" borderId="1" xfId="0" applyNumberFormat="1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/>
    <xf numFmtId="0" fontId="0" fillId="0" borderId="1" xfId="0" applyFont="1" applyBorder="1"/>
    <xf numFmtId="2" fontId="0" fillId="0" borderId="1" xfId="0" applyNumberFormat="1" applyBorder="1"/>
    <xf numFmtId="0" fontId="7" fillId="0" borderId="0" xfId="0" applyFont="1"/>
    <xf numFmtId="0" fontId="6" fillId="0" borderId="0" xfId="0" applyFont="1"/>
    <xf numFmtId="2" fontId="8" fillId="0" borderId="0" xfId="0" applyNumberFormat="1" applyFont="1"/>
    <xf numFmtId="2" fontId="9" fillId="0" borderId="1" xfId="0" applyNumberFormat="1" applyFont="1" applyBorder="1" applyAlignment="1">
      <alignment wrapText="1"/>
    </xf>
    <xf numFmtId="0" fontId="6" fillId="0" borderId="1" xfId="0" applyFont="1" applyBorder="1"/>
    <xf numFmtId="2" fontId="0" fillId="0" borderId="1" xfId="0" applyNumberFormat="1" applyFill="1" applyBorder="1"/>
    <xf numFmtId="0" fontId="0" fillId="0" borderId="0" xfId="0" applyBorder="1"/>
    <xf numFmtId="2" fontId="0" fillId="0" borderId="0" xfId="0" applyNumberFormat="1" applyBorder="1"/>
    <xf numFmtId="0" fontId="6" fillId="0" borderId="3" xfId="0" applyFont="1" applyBorder="1"/>
    <xf numFmtId="0" fontId="0" fillId="0" borderId="4" xfId="0" applyBorder="1"/>
    <xf numFmtId="0" fontId="0" fillId="0" borderId="2" xfId="0" applyBorder="1"/>
    <xf numFmtId="0" fontId="8" fillId="0" borderId="1" xfId="0" applyFont="1" applyBorder="1"/>
    <xf numFmtId="2" fontId="8" fillId="0" borderId="1" xfId="0" applyNumberFormat="1" applyFont="1" applyFill="1" applyBorder="1"/>
    <xf numFmtId="17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abSelected="1" zoomScale="80" zoomScaleNormal="80" workbookViewId="0">
      <selection activeCell="P28" sqref="P28"/>
    </sheetView>
  </sheetViews>
  <sheetFormatPr defaultRowHeight="15" x14ac:dyDescent="0.25"/>
  <cols>
    <col min="1" max="1" width="30"/>
    <col min="2" max="14" width="12.42578125"/>
    <col min="15" max="15" width="25.7109375" bestFit="1" customWidth="1"/>
    <col min="16" max="16" width="29.5703125" bestFit="1" customWidth="1"/>
    <col min="17" max="17" width="29.140625" customWidth="1"/>
    <col min="18" max="18" width="20.140625" bestFit="1" customWidth="1"/>
    <col min="19" max="19" width="10.5703125" bestFit="1" customWidth="1"/>
    <col min="20" max="20" width="28.42578125" bestFit="1" customWidth="1"/>
    <col min="21" max="21" width="20.140625" bestFit="1" customWidth="1"/>
    <col min="22" max="22" width="7.85546875" bestFit="1" customWidth="1"/>
    <col min="23" max="23" width="28.42578125" bestFit="1" customWidth="1"/>
    <col min="24" max="24" width="20.140625" bestFit="1" customWidth="1"/>
    <col min="25" max="25" width="7.85546875" bestFit="1" customWidth="1"/>
    <col min="26" max="1026" width="12.42578125"/>
  </cols>
  <sheetData>
    <row r="1" spans="1:25" ht="18.75" x14ac:dyDescent="0.3">
      <c r="A1" s="16" t="s">
        <v>0</v>
      </c>
      <c r="B1" s="14"/>
      <c r="C1" s="14"/>
      <c r="D1" s="14"/>
      <c r="E1" s="14"/>
    </row>
    <row r="3" spans="1:25" ht="4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3</v>
      </c>
      <c r="G3" s="1" t="s">
        <v>6</v>
      </c>
      <c r="H3" s="1" t="s">
        <v>7</v>
      </c>
      <c r="I3" s="1" t="s">
        <v>8</v>
      </c>
      <c r="J3" s="1" t="s">
        <v>3</v>
      </c>
      <c r="K3" s="1" t="s">
        <v>6</v>
      </c>
      <c r="L3" s="2" t="s">
        <v>9</v>
      </c>
      <c r="M3" s="1" t="s">
        <v>10</v>
      </c>
      <c r="O3" s="7" t="s">
        <v>27</v>
      </c>
      <c r="P3" s="7" t="s">
        <v>37</v>
      </c>
      <c r="Q3" s="8" t="s">
        <v>28</v>
      </c>
      <c r="R3" s="9"/>
      <c r="S3" s="9"/>
      <c r="T3" s="8" t="s">
        <v>29</v>
      </c>
      <c r="U3" s="9"/>
      <c r="V3" s="9"/>
      <c r="W3" s="8" t="s">
        <v>30</v>
      </c>
      <c r="X3" s="9"/>
      <c r="Y3" s="9"/>
    </row>
    <row r="4" spans="1:25" x14ac:dyDescent="0.25">
      <c r="A4" s="2" t="s">
        <v>11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O4" s="10"/>
      <c r="P4" s="10"/>
      <c r="Q4" s="7" t="s">
        <v>31</v>
      </c>
      <c r="R4" s="7" t="s">
        <v>32</v>
      </c>
      <c r="S4" s="7" t="s">
        <v>33</v>
      </c>
      <c r="T4" s="7" t="s">
        <v>31</v>
      </c>
      <c r="U4" s="7" t="s">
        <v>32</v>
      </c>
      <c r="V4" s="7" t="s">
        <v>34</v>
      </c>
      <c r="W4" s="7" t="s">
        <v>31</v>
      </c>
      <c r="X4" s="7" t="s">
        <v>32</v>
      </c>
      <c r="Y4" s="7" t="s">
        <v>34</v>
      </c>
    </row>
    <row r="5" spans="1:25" x14ac:dyDescent="0.25">
      <c r="A5" s="3" t="s">
        <v>12</v>
      </c>
      <c r="B5" s="3">
        <f>21.5+11.5+2.7</f>
        <v>35.700000000000003</v>
      </c>
      <c r="C5" s="3">
        <v>0.43</v>
      </c>
      <c r="D5" s="3">
        <f t="shared" ref="D5:D10" si="0">B5*C5*30</f>
        <v>460.53000000000003</v>
      </c>
      <c r="E5" s="3">
        <f>4.7+2.64</f>
        <v>7.34</v>
      </c>
      <c r="F5" s="3">
        <v>2</v>
      </c>
      <c r="G5" s="3">
        <f t="shared" ref="G5:G10" si="1">E5*F5*40</f>
        <v>587.20000000000005</v>
      </c>
      <c r="H5" s="3">
        <v>15</v>
      </c>
      <c r="I5" s="3">
        <f>H5*2.4-E5</f>
        <v>28.66</v>
      </c>
      <c r="J5" s="3">
        <v>0.24</v>
      </c>
      <c r="K5" s="3">
        <f t="shared" ref="K5:K10" si="2">I5*J5*40</f>
        <v>275.13600000000002</v>
      </c>
      <c r="L5" s="3">
        <f t="shared" ref="L5:L10" si="3">D5+G5+K5</f>
        <v>1322.866</v>
      </c>
      <c r="M5" s="3">
        <f>L5/B5</f>
        <v>37.055070028011201</v>
      </c>
      <c r="O5" s="10">
        <f>R5+U5+X5</f>
        <v>2664</v>
      </c>
      <c r="P5" s="13">
        <f>O5/B5</f>
        <v>74.621848739495789</v>
      </c>
      <c r="Q5" s="10" t="s">
        <v>38</v>
      </c>
      <c r="R5" s="11">
        <v>888</v>
      </c>
      <c r="S5" s="10">
        <v>2321</v>
      </c>
      <c r="T5" s="10" t="s">
        <v>38</v>
      </c>
      <c r="U5" s="11">
        <v>888</v>
      </c>
      <c r="V5" s="10">
        <f>S5</f>
        <v>2321</v>
      </c>
      <c r="W5" s="10" t="s">
        <v>38</v>
      </c>
      <c r="X5" s="11">
        <v>888</v>
      </c>
      <c r="Y5" s="10">
        <f>S5</f>
        <v>2321</v>
      </c>
    </row>
    <row r="6" spans="1:25" x14ac:dyDescent="0.25">
      <c r="A6" s="3" t="s">
        <v>13</v>
      </c>
      <c r="B6" s="3">
        <f>3.57*5.08</f>
        <v>18.1356</v>
      </c>
      <c r="C6" s="3">
        <v>0.43</v>
      </c>
      <c r="D6" s="3">
        <f t="shared" si="0"/>
        <v>233.94923999999997</v>
      </c>
      <c r="E6" s="3">
        <f>1.56+1.56+1.44</f>
        <v>4.5600000000000005</v>
      </c>
      <c r="F6" s="3">
        <v>2</v>
      </c>
      <c r="G6" s="3">
        <f t="shared" si="1"/>
        <v>364.80000000000007</v>
      </c>
      <c r="H6" s="3">
        <v>12.2</v>
      </c>
      <c r="I6" s="3">
        <f>H6*2.4-E6</f>
        <v>24.72</v>
      </c>
      <c r="J6" s="3">
        <v>0.24</v>
      </c>
      <c r="K6" s="3">
        <f t="shared" si="2"/>
        <v>237.31199999999998</v>
      </c>
      <c r="L6" s="3">
        <f t="shared" si="3"/>
        <v>836.06124000000011</v>
      </c>
      <c r="M6" s="3">
        <f t="shared" ref="M6:M18" si="4">L6/B6</f>
        <v>46.100555812876337</v>
      </c>
      <c r="O6" s="10" t="s">
        <v>35</v>
      </c>
      <c r="P6" s="13"/>
      <c r="R6" s="10"/>
      <c r="S6" s="10"/>
      <c r="T6" s="10"/>
      <c r="U6" s="10"/>
      <c r="V6" s="10"/>
      <c r="W6" s="10"/>
      <c r="X6" s="10"/>
      <c r="Y6" s="10"/>
    </row>
    <row r="7" spans="1:25" x14ac:dyDescent="0.25">
      <c r="A7" s="3" t="s">
        <v>14</v>
      </c>
      <c r="B7" s="3">
        <v>14.3</v>
      </c>
      <c r="C7" s="3">
        <v>0.43</v>
      </c>
      <c r="D7" s="3">
        <f t="shared" si="0"/>
        <v>184.47</v>
      </c>
      <c r="E7" s="3">
        <f>2.34+2.08</f>
        <v>4.42</v>
      </c>
      <c r="F7" s="3">
        <v>2</v>
      </c>
      <c r="G7" s="3">
        <f t="shared" si="1"/>
        <v>353.6</v>
      </c>
      <c r="H7" s="3">
        <v>10.8</v>
      </c>
      <c r="I7" s="3">
        <f>H7*2.4-E7</f>
        <v>21.5</v>
      </c>
      <c r="J7" s="3">
        <v>0.24</v>
      </c>
      <c r="K7" s="3">
        <f t="shared" si="2"/>
        <v>206.4</v>
      </c>
      <c r="L7" s="3">
        <f t="shared" si="3"/>
        <v>744.47</v>
      </c>
      <c r="M7" s="3">
        <f t="shared" si="4"/>
        <v>52.060839160839159</v>
      </c>
      <c r="O7" s="10">
        <f>R7+U7+X7</f>
        <v>1332</v>
      </c>
      <c r="P7" s="13">
        <f t="shared" ref="P7:P18" si="5">O7/B7</f>
        <v>93.146853146853147</v>
      </c>
      <c r="Q7" s="10" t="s">
        <v>39</v>
      </c>
      <c r="R7" s="12">
        <v>666</v>
      </c>
      <c r="S7" s="10">
        <v>1924</v>
      </c>
      <c r="T7" s="10" t="s">
        <v>39</v>
      </c>
      <c r="U7" s="12">
        <v>666</v>
      </c>
      <c r="V7" s="10">
        <f>S7</f>
        <v>1924</v>
      </c>
      <c r="W7" s="10"/>
      <c r="X7" s="10"/>
      <c r="Y7" s="10"/>
    </row>
    <row r="8" spans="1:25" x14ac:dyDescent="0.25">
      <c r="A8" s="3" t="s">
        <v>15</v>
      </c>
      <c r="B8" s="3">
        <v>1.4</v>
      </c>
      <c r="C8" s="3">
        <v>0.43</v>
      </c>
      <c r="D8" s="3">
        <f t="shared" si="0"/>
        <v>18.059999999999999</v>
      </c>
      <c r="E8" s="3">
        <v>0</v>
      </c>
      <c r="F8" s="3">
        <v>2</v>
      </c>
      <c r="G8" s="3">
        <f t="shared" si="1"/>
        <v>0</v>
      </c>
      <c r="H8" s="3">
        <v>0</v>
      </c>
      <c r="I8" s="3">
        <f>H8*2.4-E8</f>
        <v>0</v>
      </c>
      <c r="J8" s="3">
        <v>0.24</v>
      </c>
      <c r="K8" s="3">
        <f t="shared" si="2"/>
        <v>0</v>
      </c>
      <c r="L8" s="3">
        <f t="shared" si="3"/>
        <v>18.059999999999999</v>
      </c>
      <c r="M8" s="3">
        <f t="shared" si="4"/>
        <v>12.9</v>
      </c>
      <c r="O8" s="10" t="s">
        <v>36</v>
      </c>
      <c r="P8" s="13"/>
      <c r="R8" s="10"/>
      <c r="S8" s="10"/>
      <c r="T8" s="10"/>
      <c r="U8" s="10"/>
      <c r="V8" s="10"/>
      <c r="W8" s="10"/>
      <c r="X8" s="10"/>
      <c r="Y8" s="10"/>
    </row>
    <row r="9" spans="1:25" x14ac:dyDescent="0.25">
      <c r="A9" s="3" t="s">
        <v>16</v>
      </c>
      <c r="B9" s="3">
        <v>4.3</v>
      </c>
      <c r="C9" s="3">
        <v>0.43</v>
      </c>
      <c r="D9" s="3">
        <f t="shared" si="0"/>
        <v>55.47</v>
      </c>
      <c r="E9" s="3">
        <f>1.2*1.2</f>
        <v>1.44</v>
      </c>
      <c r="F9" s="3">
        <v>2</v>
      </c>
      <c r="G9" s="3">
        <f t="shared" si="1"/>
        <v>115.19999999999999</v>
      </c>
      <c r="H9" s="3">
        <v>1.7</v>
      </c>
      <c r="I9" s="3">
        <f>H9*2.4-E9</f>
        <v>2.64</v>
      </c>
      <c r="J9" s="3">
        <v>0.24</v>
      </c>
      <c r="K9" s="3">
        <f t="shared" si="2"/>
        <v>25.344000000000001</v>
      </c>
      <c r="L9" s="3">
        <f t="shared" si="3"/>
        <v>196.01399999999998</v>
      </c>
      <c r="M9" s="3">
        <f t="shared" si="4"/>
        <v>45.584651162790692</v>
      </c>
      <c r="O9" s="10">
        <f t="shared" ref="O9:O17" si="6">R9+U9+X9</f>
        <v>362</v>
      </c>
      <c r="P9" s="13">
        <f t="shared" si="5"/>
        <v>84.186046511627907</v>
      </c>
      <c r="Q9" s="10" t="s">
        <v>40</v>
      </c>
      <c r="R9" s="10">
        <v>362</v>
      </c>
      <c r="S9" s="10">
        <v>1082</v>
      </c>
      <c r="T9" s="10"/>
      <c r="U9" s="10"/>
      <c r="V9" s="10"/>
      <c r="W9" s="10"/>
      <c r="X9" s="10"/>
      <c r="Y9" s="10"/>
    </row>
    <row r="10" spans="1:25" s="4" customFormat="1" x14ac:dyDescent="0.25">
      <c r="A10" s="2" t="s">
        <v>17</v>
      </c>
      <c r="B10" s="2">
        <f>SUM(B5:B9)</f>
        <v>73.835599999999999</v>
      </c>
      <c r="C10" s="2">
        <v>0.43</v>
      </c>
      <c r="D10" s="2">
        <f t="shared" si="0"/>
        <v>952.47924</v>
      </c>
      <c r="E10" s="2">
        <f>SUM(E5:E9)</f>
        <v>17.760000000000002</v>
      </c>
      <c r="F10" s="2">
        <v>2</v>
      </c>
      <c r="G10" s="2">
        <f t="shared" si="1"/>
        <v>1420.8000000000002</v>
      </c>
      <c r="H10" s="2"/>
      <c r="I10" s="2">
        <f>SUM(I5:I9)</f>
        <v>77.52</v>
      </c>
      <c r="J10" s="2">
        <v>0.24</v>
      </c>
      <c r="K10" s="2">
        <f t="shared" si="2"/>
        <v>744.19199999999989</v>
      </c>
      <c r="L10" s="2">
        <f t="shared" si="3"/>
        <v>3117.4712400000003</v>
      </c>
      <c r="M10" s="3">
        <f t="shared" si="4"/>
        <v>42.221790572569333</v>
      </c>
      <c r="O10" s="7">
        <f>SUM(O5:O9)</f>
        <v>4358</v>
      </c>
      <c r="P10" s="13">
        <f t="shared" si="5"/>
        <v>59.023018706423457</v>
      </c>
      <c r="Q10" s="10"/>
      <c r="R10" s="10"/>
      <c r="S10" s="10"/>
      <c r="T10" s="10"/>
      <c r="U10" s="10"/>
      <c r="V10" s="10"/>
      <c r="W10" s="10"/>
      <c r="X10" s="10"/>
      <c r="Y10" s="10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O11" s="10"/>
      <c r="P11" s="13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30" x14ac:dyDescent="0.25">
      <c r="A12" s="2" t="s">
        <v>18</v>
      </c>
      <c r="B12" s="2" t="s">
        <v>19</v>
      </c>
      <c r="C12" s="2"/>
      <c r="D12" s="1" t="s">
        <v>6</v>
      </c>
      <c r="E12" s="2"/>
      <c r="F12" s="2"/>
      <c r="G12" s="1" t="s">
        <v>6</v>
      </c>
      <c r="H12" s="2"/>
      <c r="I12" s="2"/>
      <c r="J12" s="2"/>
      <c r="K12" s="1" t="s">
        <v>6</v>
      </c>
      <c r="L12" s="2"/>
      <c r="M12" s="3"/>
      <c r="O12" s="10"/>
      <c r="P12" s="13"/>
      <c r="Q12" s="10"/>
      <c r="R12" s="10"/>
      <c r="S12" s="10"/>
      <c r="T12" s="10"/>
      <c r="U12" s="10"/>
      <c r="V12" s="10"/>
      <c r="W12" s="10"/>
      <c r="X12" s="10"/>
      <c r="Y12" s="10"/>
    </row>
    <row r="13" spans="1:25" x14ac:dyDescent="0.25">
      <c r="A13" s="3" t="s">
        <v>20</v>
      </c>
      <c r="B13" s="3">
        <v>14.3</v>
      </c>
      <c r="C13" s="3">
        <v>0.2</v>
      </c>
      <c r="D13" s="3">
        <f t="shared" ref="D13:D18" si="7">B13*C13*40</f>
        <v>114.4</v>
      </c>
      <c r="E13" s="3">
        <v>5</v>
      </c>
      <c r="F13" s="3">
        <v>2</v>
      </c>
      <c r="G13" s="3">
        <f t="shared" ref="G13:G18" si="8">E13*F13*40</f>
        <v>400</v>
      </c>
      <c r="H13" s="3">
        <v>10.8</v>
      </c>
      <c r="I13" s="3">
        <f>H13*2.4-E13</f>
        <v>20.92</v>
      </c>
      <c r="J13" s="3">
        <v>0.24</v>
      </c>
      <c r="K13" s="3">
        <f t="shared" ref="K13:K18" si="9">I13*J13*40</f>
        <v>200.83200000000002</v>
      </c>
      <c r="L13" s="3">
        <f t="shared" ref="L13:L18" si="10">D13+G13+K13</f>
        <v>715.23199999999997</v>
      </c>
      <c r="M13" s="3">
        <f t="shared" si="4"/>
        <v>50.016223776223775</v>
      </c>
      <c r="O13" s="10">
        <f t="shared" si="6"/>
        <v>2220</v>
      </c>
      <c r="P13" s="13">
        <f t="shared" si="5"/>
        <v>155.24475524475523</v>
      </c>
      <c r="Q13" s="10" t="s">
        <v>54</v>
      </c>
      <c r="R13" s="12">
        <v>740</v>
      </c>
      <c r="S13" s="10">
        <v>2056</v>
      </c>
      <c r="T13" s="10" t="str">
        <f>Q13</f>
        <v>Thermopanel V4 TPC22-5010</v>
      </c>
      <c r="U13" s="12">
        <f>R13</f>
        <v>740</v>
      </c>
      <c r="V13" s="10">
        <f>S13</f>
        <v>2056</v>
      </c>
      <c r="W13" s="10" t="str">
        <f>Q13</f>
        <v>Thermopanel V4 TPC22-5010</v>
      </c>
      <c r="X13" s="12">
        <f>R13</f>
        <v>740</v>
      </c>
      <c r="Y13" s="10">
        <f>S13</f>
        <v>2056</v>
      </c>
    </row>
    <row r="14" spans="1:25" x14ac:dyDescent="0.25">
      <c r="A14" s="3" t="s">
        <v>21</v>
      </c>
      <c r="B14" s="3">
        <v>10.3</v>
      </c>
      <c r="C14" s="3">
        <v>0.2</v>
      </c>
      <c r="D14" s="3">
        <f t="shared" si="7"/>
        <v>82.4</v>
      </c>
      <c r="E14" s="3">
        <f>1.56*2</f>
        <v>3.12</v>
      </c>
      <c r="F14" s="3">
        <v>2</v>
      </c>
      <c r="G14" s="3">
        <f t="shared" si="8"/>
        <v>249.60000000000002</v>
      </c>
      <c r="H14" s="3">
        <v>6.6</v>
      </c>
      <c r="I14" s="3">
        <f>H14*2.4-E14</f>
        <v>12.719999999999999</v>
      </c>
      <c r="J14" s="3">
        <v>0.24</v>
      </c>
      <c r="K14" s="3">
        <f t="shared" si="9"/>
        <v>122.11199999999998</v>
      </c>
      <c r="L14" s="3">
        <f t="shared" si="10"/>
        <v>454.11199999999997</v>
      </c>
      <c r="M14" s="3">
        <f t="shared" si="4"/>
        <v>44.088543689320382</v>
      </c>
      <c r="O14" s="10">
        <f t="shared" si="6"/>
        <v>888</v>
      </c>
      <c r="P14" s="13">
        <f t="shared" si="5"/>
        <v>86.213592233009706</v>
      </c>
      <c r="Q14" s="10" t="s">
        <v>38</v>
      </c>
      <c r="R14" s="11">
        <v>888</v>
      </c>
      <c r="S14" s="10">
        <v>2321</v>
      </c>
      <c r="T14" s="10"/>
      <c r="U14" s="10"/>
      <c r="V14" s="10"/>
      <c r="W14" s="10"/>
      <c r="X14" s="10"/>
      <c r="Y14" s="10"/>
    </row>
    <row r="15" spans="1:25" x14ac:dyDescent="0.25">
      <c r="A15" s="3" t="s">
        <v>21</v>
      </c>
      <c r="B15" s="3">
        <v>10.3</v>
      </c>
      <c r="C15" s="3">
        <v>0.2</v>
      </c>
      <c r="D15" s="3">
        <f t="shared" si="7"/>
        <v>82.4</v>
      </c>
      <c r="E15" s="3">
        <f>1.56*2</f>
        <v>3.12</v>
      </c>
      <c r="F15" s="3">
        <v>2</v>
      </c>
      <c r="G15" s="3">
        <f t="shared" si="8"/>
        <v>249.60000000000002</v>
      </c>
      <c r="H15" s="3">
        <v>6.2</v>
      </c>
      <c r="I15" s="3">
        <f>H15*2.4-E15</f>
        <v>11.759999999999998</v>
      </c>
      <c r="J15" s="3">
        <v>0.24</v>
      </c>
      <c r="K15" s="3">
        <f t="shared" si="9"/>
        <v>112.89599999999999</v>
      </c>
      <c r="L15" s="3">
        <f t="shared" si="10"/>
        <v>444.89599999999996</v>
      </c>
      <c r="M15" s="3">
        <f t="shared" si="4"/>
        <v>43.193786407766986</v>
      </c>
      <c r="O15" s="10">
        <f t="shared" si="6"/>
        <v>888</v>
      </c>
      <c r="P15" s="13">
        <f t="shared" si="5"/>
        <v>86.213592233009706</v>
      </c>
      <c r="Q15" s="10" t="s">
        <v>38</v>
      </c>
      <c r="R15" s="11">
        <v>888</v>
      </c>
      <c r="S15" s="10">
        <v>2321</v>
      </c>
      <c r="T15" s="10"/>
      <c r="U15" s="10"/>
      <c r="V15" s="10"/>
      <c r="W15" s="10"/>
      <c r="X15" s="10"/>
      <c r="Y15" s="10"/>
    </row>
    <row r="16" spans="1:25" x14ac:dyDescent="0.25">
      <c r="A16" s="3" t="s">
        <v>22</v>
      </c>
      <c r="B16" s="3">
        <v>18.100000000000001</v>
      </c>
      <c r="C16" s="3">
        <v>0.2</v>
      </c>
      <c r="D16" s="3">
        <f t="shared" si="7"/>
        <v>144.80000000000001</v>
      </c>
      <c r="E16" s="3">
        <f>1.56*3</f>
        <v>4.68</v>
      </c>
      <c r="F16" s="3">
        <v>2</v>
      </c>
      <c r="G16" s="3">
        <f t="shared" si="8"/>
        <v>374.4</v>
      </c>
      <c r="H16" s="3">
        <v>12.2</v>
      </c>
      <c r="I16" s="3">
        <f>H16*2.4-E16</f>
        <v>24.599999999999998</v>
      </c>
      <c r="J16" s="3">
        <v>0.24</v>
      </c>
      <c r="K16" s="3">
        <f t="shared" si="9"/>
        <v>236.15999999999997</v>
      </c>
      <c r="L16" s="3">
        <f t="shared" si="10"/>
        <v>755.36</v>
      </c>
      <c r="M16" s="3">
        <f t="shared" si="4"/>
        <v>41.732596685082868</v>
      </c>
      <c r="O16" s="10">
        <f t="shared" si="6"/>
        <v>1776</v>
      </c>
      <c r="P16" s="13">
        <f t="shared" si="5"/>
        <v>98.121546961325961</v>
      </c>
      <c r="Q16" s="10" t="s">
        <v>38</v>
      </c>
      <c r="R16" s="11">
        <v>888</v>
      </c>
      <c r="S16" s="10">
        <v>2321</v>
      </c>
      <c r="T16" s="10" t="s">
        <v>38</v>
      </c>
      <c r="U16" s="11">
        <f>R16</f>
        <v>888</v>
      </c>
      <c r="V16" s="10">
        <f>S16</f>
        <v>2321</v>
      </c>
      <c r="W16" s="10"/>
      <c r="X16" s="10"/>
      <c r="Y16" s="10"/>
    </row>
    <row r="17" spans="1:25" x14ac:dyDescent="0.25">
      <c r="A17" s="3" t="s">
        <v>23</v>
      </c>
      <c r="B17" s="3">
        <v>16.850000000000001</v>
      </c>
      <c r="C17" s="3">
        <v>0.2</v>
      </c>
      <c r="D17" s="3">
        <f t="shared" si="7"/>
        <v>134.80000000000001</v>
      </c>
      <c r="E17" s="3">
        <v>0</v>
      </c>
      <c r="F17" s="3">
        <v>2</v>
      </c>
      <c r="G17" s="3">
        <f t="shared" si="8"/>
        <v>0</v>
      </c>
      <c r="H17" s="3">
        <v>2.3199999999999998</v>
      </c>
      <c r="I17" s="3">
        <f>H17*2.4-E17</f>
        <v>5.5679999999999996</v>
      </c>
      <c r="J17" s="3">
        <v>0.24</v>
      </c>
      <c r="K17" s="3">
        <f t="shared" si="9"/>
        <v>53.452799999999996</v>
      </c>
      <c r="L17" s="3">
        <f t="shared" si="10"/>
        <v>188.25280000000001</v>
      </c>
      <c r="M17" s="3">
        <f t="shared" si="4"/>
        <v>11.172272997032641</v>
      </c>
      <c r="O17" s="10">
        <f t="shared" si="6"/>
        <v>0</v>
      </c>
      <c r="P17" s="13">
        <f t="shared" si="5"/>
        <v>0</v>
      </c>
      <c r="Q17" s="10"/>
      <c r="R17" s="10"/>
      <c r="S17" s="10"/>
      <c r="T17" s="10"/>
      <c r="U17" s="10"/>
      <c r="V17" s="10"/>
      <c r="W17" s="10"/>
      <c r="X17" s="10"/>
      <c r="Y17" s="10"/>
    </row>
    <row r="18" spans="1:25" s="4" customFormat="1" x14ac:dyDescent="0.25">
      <c r="A18" s="2" t="s">
        <v>24</v>
      </c>
      <c r="B18" s="2">
        <f>SUM(B13:B17)</f>
        <v>69.850000000000009</v>
      </c>
      <c r="C18" s="2">
        <v>0.2</v>
      </c>
      <c r="D18" s="2">
        <f t="shared" si="7"/>
        <v>558.80000000000007</v>
      </c>
      <c r="E18" s="2">
        <f>SUM(E13:E17)</f>
        <v>15.920000000000002</v>
      </c>
      <c r="F18" s="2">
        <v>2</v>
      </c>
      <c r="G18" s="2">
        <f t="shared" si="8"/>
        <v>1273.6000000000001</v>
      </c>
      <c r="H18" s="2"/>
      <c r="I18" s="2">
        <f>SUM(I13:I17)</f>
        <v>75.567999999999998</v>
      </c>
      <c r="J18" s="2">
        <v>0.24</v>
      </c>
      <c r="K18" s="2">
        <f t="shared" si="9"/>
        <v>725.45279999999991</v>
      </c>
      <c r="L18" s="2">
        <f t="shared" si="10"/>
        <v>2557.8528000000001</v>
      </c>
      <c r="M18" s="3">
        <f t="shared" si="4"/>
        <v>36.619224051539007</v>
      </c>
      <c r="O18" s="7">
        <f>SUM(O13:O17)</f>
        <v>5772</v>
      </c>
      <c r="P18" s="13">
        <f t="shared" si="5"/>
        <v>82.634216177523257</v>
      </c>
      <c r="Q18" s="24"/>
      <c r="R18" s="10"/>
      <c r="S18" s="10"/>
      <c r="T18" s="10"/>
      <c r="U18" s="10"/>
      <c r="V18" s="10"/>
      <c r="W18" s="10"/>
      <c r="X18" s="10"/>
      <c r="Y18" s="10"/>
    </row>
    <row r="19" spans="1:25" x14ac:dyDescent="0.25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O19" s="10"/>
      <c r="P19" s="10"/>
    </row>
    <row r="20" spans="1:25" ht="18.75" x14ac:dyDescent="0.3">
      <c r="A20" s="5" t="s">
        <v>25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>
        <f>L10+L18</f>
        <v>5675.3240400000004</v>
      </c>
      <c r="M20" s="6"/>
      <c r="O20" s="25">
        <f>O18+O10</f>
        <v>10130</v>
      </c>
      <c r="P20" s="26">
        <f>O20/(B18+B10)</f>
        <v>70.501149732471447</v>
      </c>
    </row>
    <row r="21" spans="1:25" ht="18.75" x14ac:dyDescent="0.3">
      <c r="A21" s="5" t="s">
        <v>26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>
        <f>1.1*L20</f>
        <v>6242.8564440000009</v>
      </c>
      <c r="M21" s="6">
        <f>L21/(B10+B18)</f>
        <v>43.448031284972188</v>
      </c>
    </row>
    <row r="23" spans="1:25" x14ac:dyDescent="0.25">
      <c r="O23" s="10" t="s">
        <v>55</v>
      </c>
      <c r="P23" s="27">
        <f>SUM(S5:S16,V5:V16,Y5:Y18)</f>
        <v>27345</v>
      </c>
    </row>
    <row r="25" spans="1:25" x14ac:dyDescent="0.25">
      <c r="E25" s="23"/>
    </row>
    <row r="26" spans="1:25" x14ac:dyDescent="0.25">
      <c r="A26" s="18"/>
      <c r="B26" s="18" t="s">
        <v>50</v>
      </c>
      <c r="C26" s="18" t="s">
        <v>51</v>
      </c>
      <c r="D26" s="18" t="s">
        <v>52</v>
      </c>
      <c r="E26" s="22" t="s">
        <v>53</v>
      </c>
      <c r="F26" s="20"/>
      <c r="G26" s="20"/>
      <c r="H26" s="20"/>
      <c r="I26" s="20"/>
      <c r="J26" s="20"/>
      <c r="K26" s="20"/>
      <c r="L26" s="20"/>
      <c r="M26" s="20"/>
    </row>
    <row r="27" spans="1:25" x14ac:dyDescent="0.25">
      <c r="A27" s="17" t="s">
        <v>46</v>
      </c>
      <c r="B27" s="13">
        <v>0.03</v>
      </c>
      <c r="C27" s="10"/>
      <c r="D27" s="13">
        <v>0.04</v>
      </c>
      <c r="E27" s="13">
        <v>0.04</v>
      </c>
      <c r="F27" s="21"/>
      <c r="G27" s="20"/>
      <c r="H27" s="20"/>
      <c r="I27" s="20"/>
      <c r="J27" s="20"/>
      <c r="K27" s="20"/>
      <c r="L27" s="20"/>
      <c r="M27" s="20"/>
    </row>
    <row r="28" spans="1:25" x14ac:dyDescent="0.25">
      <c r="A28" s="1" t="s">
        <v>47</v>
      </c>
      <c r="B28" s="13">
        <v>7.0000000000000007E-2</v>
      </c>
      <c r="C28" s="10"/>
      <c r="D28" s="13">
        <v>0.17</v>
      </c>
      <c r="E28" s="13">
        <v>0.2</v>
      </c>
      <c r="F28" s="21"/>
      <c r="G28" s="20"/>
      <c r="H28" s="20"/>
      <c r="I28" s="20"/>
      <c r="J28" s="20"/>
      <c r="K28" s="20"/>
      <c r="L28" s="20"/>
      <c r="M28" s="20"/>
    </row>
    <row r="29" spans="1:25" x14ac:dyDescent="0.25">
      <c r="A29" s="1" t="s">
        <v>48</v>
      </c>
      <c r="B29" s="13">
        <f>B27/B28</f>
        <v>0.42857142857142849</v>
      </c>
      <c r="C29" s="13">
        <v>2</v>
      </c>
      <c r="D29" s="13">
        <f>D27/D28</f>
        <v>0.23529411764705882</v>
      </c>
      <c r="E29" s="13">
        <f>E27/E28</f>
        <v>0.19999999999999998</v>
      </c>
      <c r="F29" s="21"/>
      <c r="G29" s="20"/>
      <c r="H29" s="20"/>
      <c r="I29" s="20"/>
      <c r="J29" s="20"/>
      <c r="K29" s="20"/>
      <c r="L29" s="20"/>
      <c r="M29" s="20"/>
    </row>
    <row r="30" spans="1:25" x14ac:dyDescent="0.25">
      <c r="A30" s="17" t="s">
        <v>49</v>
      </c>
      <c r="B30" s="13">
        <v>30</v>
      </c>
      <c r="C30" s="13">
        <v>40</v>
      </c>
      <c r="D30" s="13">
        <v>40</v>
      </c>
      <c r="E30" s="19">
        <v>40</v>
      </c>
      <c r="F30" s="21"/>
      <c r="G30" s="20"/>
      <c r="H30" s="20"/>
      <c r="I30" s="20"/>
      <c r="J30" s="20"/>
      <c r="K30" s="20"/>
      <c r="L30" s="20"/>
      <c r="M30" s="20"/>
    </row>
    <row r="31" spans="1:25" x14ac:dyDescent="0.25">
      <c r="F31" s="20"/>
      <c r="G31" s="20"/>
      <c r="H31" s="20"/>
      <c r="I31" s="20"/>
      <c r="J31" s="20"/>
      <c r="K31" s="20"/>
      <c r="L31" s="20"/>
      <c r="M31" s="20"/>
    </row>
    <row r="32" spans="1:25" x14ac:dyDescent="0.25">
      <c r="A32" s="15" t="s">
        <v>45</v>
      </c>
    </row>
    <row r="33" spans="1:1" x14ac:dyDescent="0.25">
      <c r="A33" s="15" t="s">
        <v>41</v>
      </c>
    </row>
    <row r="34" spans="1:1" x14ac:dyDescent="0.25">
      <c r="A34" s="15" t="s">
        <v>42</v>
      </c>
    </row>
    <row r="35" spans="1:1" x14ac:dyDescent="0.25">
      <c r="A35" s="15" t="s">
        <v>43</v>
      </c>
    </row>
    <row r="36" spans="1:1" x14ac:dyDescent="0.25">
      <c r="A36" s="15" t="s">
        <v>44</v>
      </c>
    </row>
  </sheetData>
  <mergeCells count="3">
    <mergeCell ref="Q3:S3"/>
    <mergeCell ref="T3:V3"/>
    <mergeCell ref="W3:Y3"/>
  </mergeCells>
  <pageMargins left="0.78749999999999998" right="0.78749999999999998" top="1.05277777777778" bottom="1.05277777777778" header="0.78749999999999998" footer="0.78749999999999998"/>
  <pageSetup paperSize="9" firstPageNumber="0" orientation="portrait" verticalDpi="0" r:id="rId1"/>
  <headerFooter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 Watt per rum DUT -30grader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 Skoglund</dc:creator>
  <dc:description/>
  <cp:lastModifiedBy>Stefan Skoglund</cp:lastModifiedBy>
  <cp:revision>7</cp:revision>
  <cp:lastPrinted>2018-01-12T09:02:59Z</cp:lastPrinted>
  <dcterms:created xsi:type="dcterms:W3CDTF">2016-01-19T07:11:20Z</dcterms:created>
  <dcterms:modified xsi:type="dcterms:W3CDTF">2018-01-16T11:35:41Z</dcterms:modified>
  <dc:language>sv-SE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