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lgem01\users$\KLTOEF\Documents\My Pictures\Solceller\"/>
    </mc:Choice>
  </mc:AlternateContent>
  <bookViews>
    <workbookView xWindow="0" yWindow="0" windowWidth="19380" windowHeight="10515"/>
  </bookViews>
  <sheets>
    <sheet name="Inkl förs" sheetId="1" r:id="rId1"/>
    <sheet name="Jämför med JonasTorpet" sheetId="2" r:id="rId2"/>
  </sheets>
  <calcPr calcId="152511"/>
</workbook>
</file>

<file path=xl/calcChain.xml><?xml version="1.0" encoding="utf-8"?>
<calcChain xmlns="http://schemas.openxmlformats.org/spreadsheetml/2006/main">
  <c r="D22" i="2" l="1"/>
  <c r="B22" i="2"/>
  <c r="D6" i="2"/>
  <c r="D7" i="2" s="1"/>
  <c r="C17" i="2" s="1"/>
  <c r="E17" i="2" s="1"/>
  <c r="F17" i="2" s="1"/>
  <c r="A38" i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D29" i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C29" i="1"/>
  <c r="G22" i="1"/>
  <c r="E18" i="1"/>
  <c r="B9" i="1"/>
  <c r="B20" i="1" s="1"/>
  <c r="B29" i="1" s="1"/>
  <c r="E29" i="1" l="1"/>
  <c r="C30" i="1"/>
  <c r="B30" i="1"/>
  <c r="C20" i="2"/>
  <c r="E20" i="2" s="1"/>
  <c r="F20" i="2" s="1"/>
  <c r="C18" i="2"/>
  <c r="E18" i="2" s="1"/>
  <c r="F18" i="2" s="1"/>
  <c r="C14" i="2"/>
  <c r="E14" i="2" s="1"/>
  <c r="F14" i="2" s="1"/>
  <c r="C15" i="2"/>
  <c r="E15" i="2" s="1"/>
  <c r="F15" i="2" s="1"/>
  <c r="C12" i="2"/>
  <c r="E12" i="2" s="1"/>
  <c r="F12" i="2" s="1"/>
  <c r="C10" i="2"/>
  <c r="C19" i="2"/>
  <c r="E19" i="2" s="1"/>
  <c r="F19" i="2" s="1"/>
  <c r="C16" i="2"/>
  <c r="E16" i="2" s="1"/>
  <c r="F16" i="2" s="1"/>
  <c r="C13" i="2"/>
  <c r="E13" i="2" s="1"/>
  <c r="F13" i="2" s="1"/>
  <c r="C21" i="2"/>
  <c r="E21" i="2" s="1"/>
  <c r="F21" i="2" s="1"/>
  <c r="C11" i="2"/>
  <c r="E11" i="2" s="1"/>
  <c r="F11" i="2" s="1"/>
  <c r="E30" i="1" l="1"/>
  <c r="C31" i="1"/>
  <c r="G29" i="1"/>
  <c r="F29" i="1"/>
  <c r="G23" i="1"/>
  <c r="G24" i="1" s="1"/>
  <c r="G25" i="1" s="1"/>
  <c r="H25" i="1" s="1"/>
  <c r="E10" i="2"/>
  <c r="C22" i="2"/>
  <c r="B31" i="1"/>
  <c r="E31" i="1" l="1"/>
  <c r="C32" i="1"/>
  <c r="E22" i="2"/>
  <c r="F10" i="2"/>
  <c r="F22" i="2" s="1"/>
  <c r="G30" i="1"/>
  <c r="B32" i="1"/>
  <c r="F30" i="1"/>
  <c r="E32" i="1" l="1"/>
  <c r="C33" i="1"/>
  <c r="F31" i="1"/>
  <c r="B33" i="1"/>
  <c r="G31" i="1"/>
  <c r="E33" i="1" l="1"/>
  <c r="C34" i="1"/>
  <c r="F32" i="1"/>
  <c r="G32" i="1"/>
  <c r="B34" i="1"/>
  <c r="E34" i="1" l="1"/>
  <c r="C35" i="1"/>
  <c r="F33" i="1"/>
  <c r="G33" i="1"/>
  <c r="B35" i="1"/>
  <c r="E35" i="1" l="1"/>
  <c r="C36" i="1"/>
  <c r="G34" i="1"/>
  <c r="F34" i="1"/>
  <c r="B36" i="1"/>
  <c r="E36" i="1" l="1"/>
  <c r="C37" i="1"/>
  <c r="F35" i="1"/>
  <c r="G35" i="1"/>
  <c r="B37" i="1"/>
  <c r="E37" i="1" l="1"/>
  <c r="C38" i="1"/>
  <c r="G36" i="1"/>
  <c r="F36" i="1"/>
  <c r="B38" i="1"/>
  <c r="E38" i="1" l="1"/>
  <c r="C39" i="1"/>
  <c r="F37" i="1"/>
  <c r="G37" i="1"/>
  <c r="B39" i="1"/>
  <c r="E39" i="1" l="1"/>
  <c r="C40" i="1"/>
  <c r="G38" i="1"/>
  <c r="F38" i="1"/>
  <c r="B40" i="1"/>
  <c r="E40" i="1" l="1"/>
  <c r="C41" i="1"/>
  <c r="G39" i="1"/>
  <c r="F39" i="1"/>
  <c r="B41" i="1"/>
  <c r="E41" i="1" l="1"/>
  <c r="C42" i="1"/>
  <c r="G40" i="1"/>
  <c r="F40" i="1"/>
  <c r="B42" i="1"/>
  <c r="E42" i="1" l="1"/>
  <c r="C43" i="1"/>
  <c r="G41" i="1"/>
  <c r="F41" i="1"/>
  <c r="B43" i="1"/>
  <c r="E43" i="1" l="1"/>
  <c r="C44" i="1"/>
  <c r="G42" i="1"/>
  <c r="F42" i="1"/>
  <c r="B44" i="1"/>
  <c r="E44" i="1" l="1"/>
  <c r="C45" i="1"/>
  <c r="G43" i="1"/>
  <c r="F43" i="1"/>
  <c r="B45" i="1"/>
  <c r="E45" i="1" l="1"/>
  <c r="C46" i="1"/>
  <c r="G44" i="1"/>
  <c r="F44" i="1"/>
  <c r="B46" i="1"/>
  <c r="E46" i="1" l="1"/>
  <c r="C47" i="1"/>
  <c r="G45" i="1"/>
  <c r="F45" i="1"/>
  <c r="B47" i="1"/>
  <c r="E47" i="1" l="1"/>
  <c r="C48" i="1"/>
  <c r="G46" i="1"/>
  <c r="F46" i="1"/>
  <c r="B48" i="1"/>
  <c r="E48" i="1" l="1"/>
  <c r="C49" i="1"/>
  <c r="G47" i="1"/>
  <c r="F47" i="1"/>
  <c r="B49" i="1"/>
  <c r="E49" i="1" l="1"/>
  <c r="C50" i="1"/>
  <c r="G48" i="1"/>
  <c r="B50" i="1"/>
  <c r="F48" i="1"/>
  <c r="E50" i="1" l="1"/>
  <c r="C51" i="1"/>
  <c r="G49" i="1"/>
  <c r="F49" i="1"/>
  <c r="B51" i="1"/>
  <c r="E51" i="1" l="1"/>
  <c r="C52" i="1"/>
  <c r="G50" i="1"/>
  <c r="F50" i="1"/>
  <c r="B52" i="1"/>
  <c r="E52" i="1" l="1"/>
  <c r="C53" i="1"/>
  <c r="G51" i="1"/>
  <c r="F51" i="1"/>
  <c r="B53" i="1"/>
  <c r="E53" i="1" l="1"/>
  <c r="C54" i="1"/>
  <c r="G52" i="1"/>
  <c r="B54" i="1"/>
  <c r="F52" i="1"/>
  <c r="E54" i="1" l="1"/>
  <c r="C55" i="1"/>
  <c r="G53" i="1"/>
  <c r="F53" i="1"/>
  <c r="B55" i="1"/>
  <c r="E55" i="1" l="1"/>
  <c r="C56" i="1"/>
  <c r="G54" i="1"/>
  <c r="B56" i="1"/>
  <c r="F54" i="1"/>
  <c r="E56" i="1" l="1"/>
  <c r="C57" i="1"/>
  <c r="G55" i="1"/>
  <c r="F55" i="1"/>
  <c r="B57" i="1"/>
  <c r="E57" i="1" l="1"/>
  <c r="C58" i="1"/>
  <c r="G56" i="1"/>
  <c r="B58" i="1"/>
  <c r="F56" i="1"/>
  <c r="E58" i="1" l="1"/>
  <c r="G57" i="1"/>
  <c r="F57" i="1"/>
  <c r="F58" i="1" l="1"/>
  <c r="G58" i="1"/>
</calcChain>
</file>

<file path=xl/sharedStrings.xml><?xml version="1.0" encoding="utf-8"?>
<sst xmlns="http://schemas.openxmlformats.org/spreadsheetml/2006/main" count="75" uniqueCount="73">
  <si>
    <t>Stämmer min beräknade produktion?</t>
  </si>
  <si>
    <t>Jämförelse med Jonas Torpet i Pajala</t>
  </si>
  <si>
    <t>Dom har installerat 16kWp</t>
  </si>
  <si>
    <t>Deras prod</t>
  </si>
  <si>
    <t>Egen prod</t>
  </si>
  <si>
    <t>Celler med formler.</t>
  </si>
  <si>
    <t>Andel egen</t>
  </si>
  <si>
    <t>Försäljning är en mycket grov</t>
  </si>
  <si>
    <t>JT prod</t>
  </si>
  <si>
    <t>Min prod</t>
  </si>
  <si>
    <t>Min ga förb</t>
  </si>
  <si>
    <t>Ny förb</t>
  </si>
  <si>
    <t>Min sålt</t>
  </si>
  <si>
    <t>Jan</t>
  </si>
  <si>
    <t>Exempel tagit från ECOKRAFTs offert., försäljning tillagd</t>
  </si>
  <si>
    <t>siffra, jag har gjort en dygns</t>
  </si>
  <si>
    <t>Feb</t>
  </si>
  <si>
    <t>Installerad effekt (Wp)</t>
  </si>
  <si>
    <t>Mar</t>
  </si>
  <si>
    <t>Utbyte kWh/kWp</t>
  </si>
  <si>
    <t>Fås från SMHI:s kartor, eller från offert</t>
  </si>
  <si>
    <t>Årsproduktion kWh</t>
  </si>
  <si>
    <t>Apr</t>
  </si>
  <si>
    <t>Maj</t>
  </si>
  <si>
    <t>Jun</t>
  </si>
  <si>
    <t>Jul</t>
  </si>
  <si>
    <t>Beräknad försäljning kWh</t>
  </si>
  <si>
    <t>Se flik 2 för exempel på beräkning</t>
  </si>
  <si>
    <t>Aug</t>
  </si>
  <si>
    <t>Sep</t>
  </si>
  <si>
    <t>Skattereduktion kr</t>
  </si>
  <si>
    <t>Just nu får vi en skattereduktion på 0,60kr per såld kWh</t>
  </si>
  <si>
    <t>Elcert</t>
  </si>
  <si>
    <t>Okt</t>
  </si>
  <si>
    <t>Du får elcert för såld el</t>
  </si>
  <si>
    <t>Hela beräkningen är lite</t>
  </si>
  <si>
    <t>Nov</t>
  </si>
  <si>
    <t>Dec</t>
  </si>
  <si>
    <t>Summa</t>
  </si>
  <si>
    <t>Övrigt (ex spotpris +40 öre)</t>
  </si>
  <si>
    <t>vansklig då den står och faller</t>
  </si>
  <si>
    <t>Nätnytta</t>
  </si>
  <si>
    <t xml:space="preserve">med vädret - som vi inte kan </t>
  </si>
  <si>
    <t>påverka.</t>
  </si>
  <si>
    <t>http://www.nordpoolspot.com/Market-data1/Elspot/Area-Prices/ALL1/Hourly/?view=table</t>
  </si>
  <si>
    <t>Med bidrag</t>
  </si>
  <si>
    <t>Investering</t>
  </si>
  <si>
    <t>Bidrag (0,20), ROT (0,15)</t>
  </si>
  <si>
    <t>Du kan inte få bidrag och ROT samtidigt</t>
  </si>
  <si>
    <t>Kostnad till vattenfall i år</t>
  </si>
  <si>
    <t>Elpris</t>
  </si>
  <si>
    <t>Fast kostnad</t>
  </si>
  <si>
    <t>Prisökning/år el</t>
  </si>
  <si>
    <t>Rörlig kostnad</t>
  </si>
  <si>
    <t>Degration/år</t>
  </si>
  <si>
    <t>Kvar rörligt att betala till VF år 1</t>
  </si>
  <si>
    <t>Totalt år 1</t>
  </si>
  <si>
    <t>När Payoff kolumnen blir minus är anläggingen återbetald.</t>
  </si>
  <si>
    <t>År</t>
  </si>
  <si>
    <t>Årsproduktion</t>
  </si>
  <si>
    <t>Försäljning</t>
  </si>
  <si>
    <t>Besparing/år</t>
  </si>
  <si>
    <t>Payoff</t>
  </si>
  <si>
    <t>Pengar tjänade</t>
  </si>
  <si>
    <t>Beräkning Payoff, tar ej hänsyn till ev räntekostnader</t>
  </si>
  <si>
    <t>Summa till Vattenfall mot idag</t>
  </si>
  <si>
    <t>(per månad)</t>
  </si>
  <si>
    <t>Elpris (köp)</t>
  </si>
  <si>
    <t>Enligt den kommer vi sälja</t>
  </si>
  <si>
    <t>nästan allt som produceras.</t>
  </si>
  <si>
    <t>betydligt högre försäljning</t>
  </si>
  <si>
    <t>skattning och den visar</t>
  </si>
  <si>
    <t>I rundaslängar 95% sälj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</si>
</sst>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#,##0\ &quot;kr&quot;;[Red]\-#,##0\ &quot;kr&quot;"/>
    <numFmt numFmtId="164" formatCode="0.000"/>
    <numFmt numFmtId="165" formatCode="#,##0\ &quot;kr&quot;"/>
    <numFmt numFmtId="166" formatCode="#,##0\ [$kr-41D]"/>
    <numFmt numFmtId="167" formatCode="#,##0&quot;kr&quot;"/>
    <numFmt numFmtId="168" formatCode="0.0%"/>
    <numFmt numFmtId="169" formatCode="#,##0.00\ &quot;kr&quot;"/>
  </numFmts>
  <fonts count="6">
    <font>
      <sz val="11"/>
      <color rgb="FF000000"/>
      <name val="Calibri"/>
    </font>
    <font>
      <sz val="11"/>
      <name val="Calibri"/>
    </font>
    <font>
      <b/>
      <sz val="20"/>
      <color rgb="FF000000"/>
      <name val="Calibri"/>
    </font>
    <font>
      <b/>
      <sz val="11"/>
      <color rgb="FFFFFFFF"/>
      <name val="Calibri"/>
    </font>
    <font>
      <sz val="10"/>
      <name val="Calibri"/>
    </font>
    <font>
      <u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1C232"/>
        <bgColor rgb="FFF1C232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</fills>
  <borders count="7">
    <border>
      <left/>
      <right/>
      <top/>
      <bottom/>
      <diagonal/>
    </border>
    <border>
      <left style="thin">
        <color rgb="FF434343"/>
      </left>
      <right/>
      <top style="thin">
        <color rgb="FF434343"/>
      </top>
      <bottom/>
      <diagonal/>
    </border>
    <border>
      <left/>
      <right style="thin">
        <color rgb="FF434343"/>
      </right>
      <top style="thin">
        <color rgb="FF434343"/>
      </top>
      <bottom/>
      <diagonal/>
    </border>
    <border>
      <left style="thin">
        <color rgb="FF434343"/>
      </left>
      <right/>
      <top/>
      <bottom/>
      <diagonal/>
    </border>
    <border>
      <left/>
      <right style="thin">
        <color rgb="FF434343"/>
      </right>
      <top/>
      <bottom/>
      <diagonal/>
    </border>
    <border>
      <left style="thin">
        <color rgb="FF434343"/>
      </left>
      <right/>
      <top/>
      <bottom style="thin">
        <color rgb="FF434343"/>
      </bottom>
      <diagonal/>
    </border>
    <border>
      <left/>
      <right style="thin">
        <color rgb="FF434343"/>
      </right>
      <top/>
      <bottom style="thin">
        <color rgb="FF434343"/>
      </bottom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0" fontId="0" fillId="0" borderId="0" xfId="0" applyFont="1"/>
    <xf numFmtId="0" fontId="1" fillId="0" borderId="0" xfId="0" applyFont="1" applyAlignment="1"/>
    <xf numFmtId="0" fontId="0" fillId="2" borderId="0" xfId="0" applyFont="1" applyFill="1" applyBorder="1"/>
    <xf numFmtId="0" fontId="0" fillId="0" borderId="0" xfId="0" applyFont="1" applyAlignment="1"/>
    <xf numFmtId="0" fontId="1" fillId="3" borderId="0" xfId="0" applyFont="1" applyFill="1" applyAlignment="1"/>
    <xf numFmtId="9" fontId="0" fillId="0" borderId="0" xfId="0" applyNumberFormat="1" applyFont="1" applyAlignment="1"/>
    <xf numFmtId="1" fontId="0" fillId="0" borderId="0" xfId="0" applyNumberFormat="1" applyFont="1" applyAlignment="1"/>
    <xf numFmtId="0" fontId="2" fillId="0" borderId="0" xfId="0" applyFont="1"/>
    <xf numFmtId="0" fontId="1" fillId="2" borderId="0" xfId="0" applyFont="1" applyFill="1" applyAlignment="1"/>
    <xf numFmtId="1" fontId="3" fillId="4" borderId="1" xfId="0" applyNumberFormat="1" applyFont="1" applyFill="1" applyBorder="1" applyAlignment="1"/>
    <xf numFmtId="0" fontId="1" fillId="2" borderId="0" xfId="0" applyFont="1" applyFill="1"/>
    <xf numFmtId="1" fontId="3" fillId="4" borderId="2" xfId="0" applyNumberFormat="1" applyFont="1" applyFill="1" applyBorder="1" applyAlignment="1"/>
    <xf numFmtId="164" fontId="1" fillId="2" borderId="0" xfId="0" applyNumberFormat="1" applyFont="1" applyFill="1" applyAlignment="1"/>
    <xf numFmtId="1" fontId="3" fillId="4" borderId="3" xfId="0" applyNumberFormat="1" applyFont="1" applyFill="1" applyBorder="1" applyAlignment="1"/>
    <xf numFmtId="164" fontId="1" fillId="2" borderId="0" xfId="0" applyNumberFormat="1" applyFont="1" applyFill="1"/>
    <xf numFmtId="1" fontId="3" fillId="4" borderId="4" xfId="0" applyNumberFormat="1" applyFont="1" applyFill="1" applyBorder="1" applyAlignment="1"/>
    <xf numFmtId="1" fontId="3" fillId="4" borderId="4" xfId="0" applyNumberFormat="1" applyFont="1" applyFill="1" applyBorder="1"/>
    <xf numFmtId="0" fontId="0" fillId="2" borderId="0" xfId="0" applyFont="1" applyFill="1" applyBorder="1"/>
    <xf numFmtId="1" fontId="3" fillId="4" borderId="5" xfId="0" applyNumberFormat="1" applyFont="1" applyFill="1" applyBorder="1" applyAlignment="1"/>
    <xf numFmtId="1" fontId="0" fillId="4" borderId="6" xfId="0" applyNumberFormat="1" applyFont="1" applyFill="1" applyBorder="1"/>
    <xf numFmtId="2" fontId="0" fillId="0" borderId="0" xfId="0" applyNumberFormat="1" applyFont="1"/>
    <xf numFmtId="1" fontId="0" fillId="0" borderId="0" xfId="0" applyNumberFormat="1" applyFont="1"/>
    <xf numFmtId="164" fontId="4" fillId="2" borderId="0" xfId="0" applyNumberFormat="1" applyFont="1" applyFill="1"/>
    <xf numFmtId="2" fontId="0" fillId="0" borderId="0" xfId="0" applyNumberFormat="1" applyFont="1" applyAlignment="1"/>
    <xf numFmtId="1" fontId="0" fillId="5" borderId="1" xfId="0" applyNumberFormat="1" applyFont="1" applyFill="1" applyBorder="1" applyAlignment="1"/>
    <xf numFmtId="1" fontId="0" fillId="5" borderId="2" xfId="0" applyNumberFormat="1" applyFont="1" applyFill="1" applyBorder="1"/>
    <xf numFmtId="1" fontId="0" fillId="5" borderId="3" xfId="0" applyNumberFormat="1" applyFont="1" applyFill="1" applyBorder="1" applyAlignment="1"/>
    <xf numFmtId="1" fontId="0" fillId="5" borderId="4" xfId="0" applyNumberFormat="1" applyFont="1" applyFill="1" applyBorder="1"/>
    <xf numFmtId="165" fontId="0" fillId="0" borderId="0" xfId="0" applyNumberFormat="1" applyFont="1"/>
    <xf numFmtId="0" fontId="0" fillId="5" borderId="3" xfId="0" applyFont="1" applyFill="1" applyBorder="1" applyAlignment="1"/>
    <xf numFmtId="0" fontId="0" fillId="5" borderId="4" xfId="0" applyFont="1" applyFill="1" applyBorder="1"/>
    <xf numFmtId="0" fontId="0" fillId="5" borderId="5" xfId="0" applyFont="1" applyFill="1" applyBorder="1" applyAlignment="1"/>
    <xf numFmtId="0" fontId="0" fillId="5" borderId="6" xfId="0" applyFont="1" applyFill="1" applyBorder="1"/>
    <xf numFmtId="0" fontId="5" fillId="0" borderId="0" xfId="0" applyFont="1" applyAlignment="1"/>
    <xf numFmtId="166" fontId="0" fillId="0" borderId="0" xfId="0" applyNumberFormat="1" applyFont="1" applyAlignment="1"/>
    <xf numFmtId="165" fontId="0" fillId="2" borderId="0" xfId="0" applyNumberFormat="1" applyFont="1" applyFill="1" applyBorder="1"/>
    <xf numFmtId="0" fontId="0" fillId="0" borderId="0" xfId="0" applyFont="1" applyAlignment="1"/>
    <xf numFmtId="0" fontId="0" fillId="0" borderId="0" xfId="0" applyFont="1"/>
    <xf numFmtId="167" fontId="0" fillId="0" borderId="0" xfId="0" applyNumberFormat="1" applyFont="1" applyAlignment="1"/>
    <xf numFmtId="168" fontId="0" fillId="0" borderId="0" xfId="0" applyNumberFormat="1" applyFont="1" applyAlignment="1"/>
    <xf numFmtId="168" fontId="0" fillId="0" borderId="0" xfId="0" applyNumberFormat="1" applyFont="1"/>
    <xf numFmtId="167" fontId="0" fillId="0" borderId="0" xfId="0" applyNumberFormat="1" applyFont="1"/>
    <xf numFmtId="10" fontId="0" fillId="0" borderId="0" xfId="0" applyNumberFormat="1" applyFont="1"/>
    <xf numFmtId="0" fontId="0" fillId="5" borderId="0" xfId="0" applyFont="1" applyFill="1" applyBorder="1"/>
    <xf numFmtId="0" fontId="0" fillId="5" borderId="0" xfId="0" applyFont="1" applyFill="1"/>
    <xf numFmtId="1" fontId="0" fillId="2" borderId="0" xfId="0" applyNumberFormat="1" applyFont="1" applyFill="1" applyBorder="1"/>
    <xf numFmtId="169" fontId="0" fillId="2" borderId="0" xfId="0" applyNumberFormat="1" applyFont="1" applyFill="1" applyBorder="1"/>
    <xf numFmtId="6" fontId="0" fillId="2" borderId="0" xfId="0" applyNumberFormat="1" applyFont="1" applyFill="1" applyBorder="1"/>
    <xf numFmtId="165" fontId="0" fillId="2" borderId="0" xfId="0" applyNumberFormat="1" applyFont="1" applyFill="1"/>
    <xf numFmtId="165" fontId="0" fillId="2" borderId="0" xfId="0" applyNumberFormat="1" applyFont="1" applyFill="1" applyAlignment="1"/>
    <xf numFmtId="6" fontId="0" fillId="2" borderId="0" xfId="0" applyNumberFormat="1" applyFont="1" applyFill="1" applyBorder="1" applyAlignment="1"/>
    <xf numFmtId="1" fontId="0" fillId="0" borderId="0" xfId="0" applyNumberFormat="1" applyFont="1"/>
    <xf numFmtId="169" fontId="0" fillId="0" borderId="0" xfId="0" applyNumberFormat="1" applyFont="1"/>
    <xf numFmtId="6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ordpoolspot.com/Market-data1/Elspot/Area-Prices/ALL1/Hourly/?view=tab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topLeftCell="A4" workbookViewId="0">
      <selection activeCell="B19" sqref="B19"/>
    </sheetView>
  </sheetViews>
  <sheetFormatPr defaultColWidth="17.28515625" defaultRowHeight="15" customHeight="1"/>
  <cols>
    <col min="1" max="1" width="24.42578125" customWidth="1"/>
    <col min="2" max="3" width="13.85546875" customWidth="1"/>
    <col min="4" max="4" width="8.7109375" customWidth="1"/>
    <col min="5" max="5" width="11.42578125" customWidth="1"/>
    <col min="6" max="6" width="11.85546875" customWidth="1"/>
    <col min="7" max="9" width="14" customWidth="1"/>
  </cols>
  <sheetData>
    <row r="1" spans="1:9">
      <c r="A1" s="1"/>
      <c r="B1" s="1"/>
      <c r="C1" s="1"/>
      <c r="E1" s="1"/>
      <c r="F1" s="1"/>
      <c r="G1" s="1"/>
      <c r="H1" s="1"/>
      <c r="I1" s="1"/>
    </row>
    <row r="2" spans="1:9">
      <c r="A2" s="3" t="s">
        <v>5</v>
      </c>
      <c r="B2" s="1"/>
      <c r="C2" s="1"/>
      <c r="E2" s="1"/>
      <c r="F2" s="1"/>
      <c r="G2" s="4"/>
      <c r="H2" s="6"/>
      <c r="I2" s="6"/>
    </row>
    <row r="3" spans="1:9">
      <c r="A3" s="1"/>
      <c r="B3" s="1"/>
      <c r="C3" s="1"/>
      <c r="E3" s="1"/>
      <c r="F3" s="1"/>
      <c r="G3" s="4"/>
      <c r="H3" s="7"/>
      <c r="I3" s="7"/>
    </row>
    <row r="4" spans="1:9" ht="26.25" customHeight="1">
      <c r="A4" s="8" t="s">
        <v>64</v>
      </c>
      <c r="B4" s="1"/>
      <c r="C4" s="1"/>
      <c r="E4" s="1"/>
      <c r="F4" s="1"/>
      <c r="G4" s="4"/>
      <c r="H4" s="10" t="s">
        <v>7</v>
      </c>
      <c r="I4" s="12"/>
    </row>
    <row r="5" spans="1:9">
      <c r="A5" s="1" t="s">
        <v>14</v>
      </c>
      <c r="B5" s="1"/>
      <c r="C5" s="1"/>
      <c r="E5" s="1"/>
      <c r="F5" s="1"/>
      <c r="G5" s="1"/>
      <c r="H5" s="14" t="s">
        <v>15</v>
      </c>
      <c r="I5" s="16"/>
    </row>
    <row r="6" spans="1:9">
      <c r="A6" s="1"/>
      <c r="B6" s="1"/>
      <c r="C6" s="1"/>
      <c r="E6" s="1"/>
      <c r="F6" s="1"/>
      <c r="G6" s="1"/>
      <c r="H6" s="14" t="s">
        <v>71</v>
      </c>
      <c r="I6" s="17"/>
    </row>
    <row r="7" spans="1:9">
      <c r="A7" s="1" t="s">
        <v>17</v>
      </c>
      <c r="B7" s="4">
        <v>9000</v>
      </c>
      <c r="C7" s="1"/>
      <c r="E7" s="1"/>
      <c r="F7" s="1"/>
      <c r="G7" s="1"/>
      <c r="H7" s="14" t="s">
        <v>70</v>
      </c>
      <c r="I7" s="17"/>
    </row>
    <row r="8" spans="1:9">
      <c r="A8" s="1" t="s">
        <v>19</v>
      </c>
      <c r="B8" s="1">
        <v>850</v>
      </c>
      <c r="C8" s="4" t="s">
        <v>20</v>
      </c>
      <c r="E8" s="1"/>
      <c r="F8" s="1"/>
      <c r="G8" s="1"/>
      <c r="H8" s="14" t="s">
        <v>68</v>
      </c>
      <c r="I8" s="17"/>
    </row>
    <row r="9" spans="1:9">
      <c r="A9" s="1" t="s">
        <v>21</v>
      </c>
      <c r="B9" s="18">
        <f>(B7*B8)/1000</f>
        <v>7650</v>
      </c>
      <c r="C9" s="1"/>
      <c r="E9" s="1"/>
      <c r="F9" s="1"/>
      <c r="G9" s="1"/>
      <c r="H9" s="14" t="s">
        <v>69</v>
      </c>
      <c r="I9" s="17"/>
    </row>
    <row r="10" spans="1:9">
      <c r="A10" s="1" t="s">
        <v>26</v>
      </c>
      <c r="B10" s="4">
        <v>2451</v>
      </c>
      <c r="C10" s="4" t="s">
        <v>27</v>
      </c>
      <c r="E10" s="1"/>
      <c r="F10" s="1"/>
      <c r="G10" s="1"/>
      <c r="H10" s="19" t="s">
        <v>72</v>
      </c>
      <c r="I10" s="20"/>
    </row>
    <row r="11" spans="1:9">
      <c r="A11" s="1" t="s">
        <v>30</v>
      </c>
      <c r="B11" s="21">
        <v>0.6</v>
      </c>
      <c r="C11" s="1" t="s">
        <v>31</v>
      </c>
      <c r="E11" s="1"/>
      <c r="F11" s="1"/>
      <c r="G11" s="1"/>
      <c r="H11" s="22"/>
      <c r="I11" s="22"/>
    </row>
    <row r="12" spans="1:9">
      <c r="A12" s="4" t="s">
        <v>32</v>
      </c>
      <c r="B12" s="24">
        <v>0.3</v>
      </c>
      <c r="C12" s="4" t="s">
        <v>34</v>
      </c>
      <c r="E12" s="1"/>
      <c r="F12" s="1"/>
      <c r="G12" s="1"/>
      <c r="H12" s="25" t="s">
        <v>35</v>
      </c>
      <c r="I12" s="26"/>
    </row>
    <row r="13" spans="1:9">
      <c r="A13" s="4" t="s">
        <v>39</v>
      </c>
      <c r="B13" s="24">
        <v>0.45</v>
      </c>
      <c r="C13" s="1"/>
      <c r="F13" s="1"/>
      <c r="G13" s="1"/>
      <c r="H13" s="27" t="s">
        <v>40</v>
      </c>
      <c r="I13" s="28"/>
    </row>
    <row r="14" spans="1:9">
      <c r="A14" s="4" t="s">
        <v>41</v>
      </c>
      <c r="B14" s="4">
        <v>0.05</v>
      </c>
      <c r="C14" s="1"/>
      <c r="E14" s="29"/>
      <c r="F14" s="1"/>
      <c r="G14" s="1"/>
      <c r="H14" s="30" t="s">
        <v>42</v>
      </c>
      <c r="I14" s="31"/>
    </row>
    <row r="15" spans="1:9">
      <c r="A15" s="4" t="s">
        <v>50</v>
      </c>
      <c r="B15" s="24">
        <v>0.3</v>
      </c>
      <c r="C15" s="1"/>
      <c r="E15" s="29"/>
      <c r="F15" s="1"/>
      <c r="G15" s="1"/>
      <c r="H15" s="32" t="s">
        <v>43</v>
      </c>
      <c r="I15" s="33"/>
    </row>
    <row r="16" spans="1:9">
      <c r="A16" s="34" t="s">
        <v>44</v>
      </c>
      <c r="B16" s="4"/>
      <c r="C16" s="1"/>
      <c r="E16" s="29"/>
      <c r="F16" s="1"/>
      <c r="G16" s="1"/>
      <c r="H16" s="1"/>
      <c r="I16" s="1"/>
    </row>
    <row r="17" spans="1:10">
      <c r="A17" s="1"/>
      <c r="B17" s="4"/>
      <c r="C17" s="1"/>
      <c r="E17" s="1" t="s">
        <v>45</v>
      </c>
      <c r="F17" s="1"/>
      <c r="G17" s="1"/>
      <c r="H17" s="1"/>
      <c r="I17" s="1"/>
    </row>
    <row r="18" spans="1:10">
      <c r="A18" s="1" t="s">
        <v>46</v>
      </c>
      <c r="B18" s="35">
        <v>120000</v>
      </c>
      <c r="C18" s="1"/>
      <c r="E18" s="36">
        <f>B18-(B18*B19)</f>
        <v>120000</v>
      </c>
      <c r="F18" s="1"/>
      <c r="G18" s="1"/>
      <c r="H18" s="1"/>
      <c r="I18" s="1"/>
    </row>
    <row r="19" spans="1:10">
      <c r="A19" s="4" t="s">
        <v>47</v>
      </c>
      <c r="B19" s="37">
        <v>0</v>
      </c>
      <c r="C19" s="37" t="s">
        <v>48</v>
      </c>
      <c r="E19" s="1"/>
      <c r="F19" s="1"/>
      <c r="G19" s="1"/>
      <c r="H19" s="1"/>
      <c r="I19" s="1"/>
      <c r="J19" s="24"/>
    </row>
    <row r="20" spans="1:10">
      <c r="A20" s="1" t="s">
        <v>21</v>
      </c>
      <c r="B20" s="18">
        <f>B9</f>
        <v>7650</v>
      </c>
      <c r="C20" s="38"/>
      <c r="D20" s="4" t="s">
        <v>49</v>
      </c>
      <c r="F20" s="1"/>
      <c r="G20" s="39">
        <v>18127</v>
      </c>
      <c r="H20" s="39"/>
      <c r="I20" s="39"/>
    </row>
    <row r="21" spans="1:10">
      <c r="A21" s="1" t="s">
        <v>67</v>
      </c>
      <c r="B21" s="1">
        <v>1.2</v>
      </c>
      <c r="C21" s="1"/>
      <c r="D21" s="4" t="s">
        <v>51</v>
      </c>
      <c r="F21" s="1"/>
      <c r="G21" s="39">
        <v>4328</v>
      </c>
      <c r="H21" s="39"/>
      <c r="I21" s="39"/>
    </row>
    <row r="22" spans="1:10">
      <c r="A22" s="1" t="s">
        <v>52</v>
      </c>
      <c r="B22" s="40">
        <v>0.02</v>
      </c>
      <c r="C22" s="41"/>
      <c r="D22" s="4" t="s">
        <v>53</v>
      </c>
      <c r="F22" s="1"/>
      <c r="G22" s="42">
        <f>G20-G21</f>
        <v>13799</v>
      </c>
      <c r="H22" s="1"/>
      <c r="I22" s="1"/>
    </row>
    <row r="23" spans="1:10">
      <c r="A23" s="1" t="s">
        <v>54</v>
      </c>
      <c r="B23" s="43">
        <v>2.5000000000000001E-3</v>
      </c>
      <c r="C23" s="43"/>
      <c r="D23" s="4" t="s">
        <v>55</v>
      </c>
      <c r="F23" s="1"/>
      <c r="G23" s="42">
        <f>G22-E29</f>
        <v>3393.5</v>
      </c>
      <c r="H23" s="4"/>
      <c r="I23" s="4"/>
    </row>
    <row r="24" spans="1:10">
      <c r="A24" s="1"/>
      <c r="B24" s="1"/>
      <c r="C24" s="1"/>
      <c r="D24" s="2" t="s">
        <v>56</v>
      </c>
      <c r="E24" s="1"/>
      <c r="F24" s="1"/>
      <c r="G24" s="42">
        <f>G21+G23</f>
        <v>7721.5</v>
      </c>
      <c r="H24" s="1"/>
      <c r="I24" s="1"/>
    </row>
    <row r="25" spans="1:10" s="37" customFormat="1">
      <c r="A25" s="38"/>
      <c r="B25" s="38"/>
      <c r="C25" s="38"/>
      <c r="D25" s="2" t="s">
        <v>65</v>
      </c>
      <c r="E25" s="38"/>
      <c r="F25" s="38"/>
      <c r="G25" s="42">
        <f>G24-G20</f>
        <v>-10405.5</v>
      </c>
      <c r="H25" s="42">
        <f>G25/12</f>
        <v>-867.125</v>
      </c>
      <c r="I25" s="38" t="s">
        <v>66</v>
      </c>
    </row>
    <row r="26" spans="1:10">
      <c r="A26" s="1"/>
      <c r="B26" s="1"/>
      <c r="C26" s="1"/>
      <c r="E26" s="1"/>
      <c r="F26" s="1"/>
      <c r="G26" s="1"/>
      <c r="H26" s="1"/>
      <c r="I26" s="1"/>
    </row>
    <row r="27" spans="1:10">
      <c r="A27" s="1" t="s">
        <v>57</v>
      </c>
      <c r="B27" s="1"/>
      <c r="C27" s="1"/>
      <c r="E27" s="1"/>
      <c r="F27" s="1"/>
      <c r="G27" s="1"/>
      <c r="H27" s="1"/>
      <c r="I27" s="1"/>
    </row>
    <row r="28" spans="1:10">
      <c r="A28" s="44" t="s">
        <v>58</v>
      </c>
      <c r="B28" s="44" t="s">
        <v>59</v>
      </c>
      <c r="C28" s="44" t="s">
        <v>60</v>
      </c>
      <c r="D28" s="44" t="s">
        <v>50</v>
      </c>
      <c r="E28" s="44" t="s">
        <v>61</v>
      </c>
      <c r="F28" s="44" t="s">
        <v>62</v>
      </c>
      <c r="G28" s="44" t="s">
        <v>63</v>
      </c>
      <c r="H28" s="45"/>
      <c r="I28" s="45"/>
    </row>
    <row r="29" spans="1:10">
      <c r="A29" s="3">
        <v>1</v>
      </c>
      <c r="B29" s="46">
        <f>B20</f>
        <v>7650</v>
      </c>
      <c r="C29" s="18">
        <f>B10</f>
        <v>2451</v>
      </c>
      <c r="D29" s="47">
        <f>B21</f>
        <v>1.2</v>
      </c>
      <c r="E29" s="36">
        <f>((B29-C29)*D29)+(C29*(SUM($B$11:$B$15)))</f>
        <v>10405.5</v>
      </c>
      <c r="F29" s="48">
        <f>E18-E29</f>
        <v>109594.5</v>
      </c>
      <c r="G29" s="36">
        <f>E29</f>
        <v>10405.5</v>
      </c>
      <c r="H29" s="49"/>
      <c r="I29" s="49"/>
    </row>
    <row r="30" spans="1:10">
      <c r="A30" s="3">
        <v>2</v>
      </c>
      <c r="B30" s="46">
        <f t="shared" ref="B30:C30" si="0">B29*(1 - $B$23)</f>
        <v>7630.875</v>
      </c>
      <c r="C30" s="46">
        <f t="shared" si="0"/>
        <v>2444.8724999999999</v>
      </c>
      <c r="D30" s="47">
        <f t="shared" ref="D30:D58" si="1">D29*(1+$B$22)</f>
        <v>1.224</v>
      </c>
      <c r="E30" s="36">
        <f>((B30-C30)*D30)+(C30*(SUM($B$11:$B$15)))</f>
        <v>10503.95031</v>
      </c>
      <c r="F30" s="48">
        <f t="shared" ref="F30:F58" si="2">F29-E30</f>
        <v>99090.54969</v>
      </c>
      <c r="G30" s="36">
        <f t="shared" ref="G30:G58" si="3">E30+G29</f>
        <v>20909.45031</v>
      </c>
      <c r="H30" s="50"/>
      <c r="I30" s="50"/>
    </row>
    <row r="31" spans="1:10">
      <c r="A31" s="3">
        <v>3</v>
      </c>
      <c r="B31" s="46">
        <f t="shared" ref="B31:C31" si="4">B30*(1 - $B$23)</f>
        <v>7611.7978125</v>
      </c>
      <c r="C31" s="46">
        <f t="shared" si="4"/>
        <v>2438.7603187499999</v>
      </c>
      <c r="D31" s="47">
        <f t="shared" si="1"/>
        <v>1.24848</v>
      </c>
      <c r="E31" s="36">
        <f t="shared" ref="E31:E58" si="5">((B31-C31)*D31)+(C31*(SUM($B$11:$B$15)))</f>
        <v>10604.326392072</v>
      </c>
      <c r="F31" s="48">
        <f t="shared" si="2"/>
        <v>88486.223297927994</v>
      </c>
      <c r="G31" s="36">
        <f t="shared" si="3"/>
        <v>31513.776702071998</v>
      </c>
      <c r="H31" s="49"/>
      <c r="I31" s="49"/>
    </row>
    <row r="32" spans="1:10">
      <c r="A32" s="3">
        <v>4</v>
      </c>
      <c r="B32" s="46">
        <f t="shared" ref="B32:C32" si="6">B31*(1 - $B$23)</f>
        <v>7592.7683179687501</v>
      </c>
      <c r="C32" s="46">
        <f t="shared" si="6"/>
        <v>2432.6634179531252</v>
      </c>
      <c r="D32" s="47">
        <f t="shared" si="1"/>
        <v>1.2734496</v>
      </c>
      <c r="E32" s="36">
        <f t="shared" si="5"/>
        <v>10706.661331403251</v>
      </c>
      <c r="F32" s="48">
        <f t="shared" si="2"/>
        <v>77779.56196652475</v>
      </c>
      <c r="G32" s="36">
        <f t="shared" si="3"/>
        <v>42220.43803347525</v>
      </c>
      <c r="H32" s="49"/>
      <c r="I32" s="49"/>
    </row>
    <row r="33" spans="1:9">
      <c r="A33" s="3">
        <v>5</v>
      </c>
      <c r="B33" s="46">
        <f t="shared" ref="B33:C33" si="7">B32*(1 - $B$23)</f>
        <v>7573.7863971738288</v>
      </c>
      <c r="C33" s="46">
        <f t="shared" si="7"/>
        <v>2426.5817594082423</v>
      </c>
      <c r="D33" s="47">
        <f t="shared" si="1"/>
        <v>1.2989185919999999</v>
      </c>
      <c r="E33" s="36">
        <f t="shared" si="5"/>
        <v>10810.988791816357</v>
      </c>
      <c r="F33" s="48">
        <f t="shared" si="2"/>
        <v>66968.573174708392</v>
      </c>
      <c r="G33" s="36">
        <f t="shared" si="3"/>
        <v>53031.426825291608</v>
      </c>
      <c r="H33" s="49"/>
      <c r="I33" s="49"/>
    </row>
    <row r="34" spans="1:9">
      <c r="A34" s="3">
        <v>6</v>
      </c>
      <c r="B34" s="46">
        <f t="shared" ref="B34:C34" si="8">B33*(1 - $B$23)</f>
        <v>7554.851931180895</v>
      </c>
      <c r="C34" s="46">
        <f t="shared" si="8"/>
        <v>2420.5153050097219</v>
      </c>
      <c r="D34" s="47">
        <f t="shared" si="1"/>
        <v>1.3248969638399999</v>
      </c>
      <c r="E34" s="36">
        <f t="shared" si="5"/>
        <v>10917.343025863222</v>
      </c>
      <c r="F34" s="48">
        <f t="shared" si="2"/>
        <v>56051.23014884517</v>
      </c>
      <c r="G34" s="36">
        <f t="shared" si="3"/>
        <v>63948.76985115483</v>
      </c>
      <c r="H34" s="49"/>
      <c r="I34" s="49"/>
    </row>
    <row r="35" spans="1:9">
      <c r="A35" s="3">
        <v>7</v>
      </c>
      <c r="B35" s="46">
        <f t="shared" ref="B35:C35" si="9">B34*(1 - $B$23)</f>
        <v>7535.9648013529431</v>
      </c>
      <c r="C35" s="46">
        <f t="shared" si="9"/>
        <v>2414.4640167471975</v>
      </c>
      <c r="D35" s="47">
        <f t="shared" si="1"/>
        <v>1.3513949031168</v>
      </c>
      <c r="E35" s="36">
        <f t="shared" si="5"/>
        <v>11025.758885095132</v>
      </c>
      <c r="F35" s="48">
        <f t="shared" si="2"/>
        <v>45025.471263750034</v>
      </c>
      <c r="G35" s="36">
        <f t="shared" si="3"/>
        <v>74974.528736249966</v>
      </c>
      <c r="H35" s="49"/>
      <c r="I35" s="49"/>
    </row>
    <row r="36" spans="1:9">
      <c r="A36" s="3">
        <v>8</v>
      </c>
      <c r="B36" s="46">
        <f t="shared" ref="B36:C36" si="10">B35*(1 - $B$23)</f>
        <v>7517.1248893495613</v>
      </c>
      <c r="C36" s="46">
        <f t="shared" si="10"/>
        <v>2408.4278567053298</v>
      </c>
      <c r="D36" s="47">
        <f t="shared" si="1"/>
        <v>1.378422801179136</v>
      </c>
      <c r="E36" s="36">
        <f t="shared" si="5"/>
        <v>11136.271830512062</v>
      </c>
      <c r="F36" s="51">
        <f t="shared" si="2"/>
        <v>33889.199433237969</v>
      </c>
      <c r="G36" s="36">
        <f t="shared" si="3"/>
        <v>86110.800566762031</v>
      </c>
      <c r="H36" s="49"/>
      <c r="I36" s="49"/>
    </row>
    <row r="37" spans="1:9">
      <c r="A37" s="3">
        <v>9</v>
      </c>
      <c r="B37" s="46">
        <f t="shared" ref="B37:C37" si="11">B36*(1 - $B$23)</f>
        <v>7498.3320771261879</v>
      </c>
      <c r="C37" s="46">
        <f t="shared" si="11"/>
        <v>2402.4067870635668</v>
      </c>
      <c r="D37" s="47">
        <f t="shared" si="1"/>
        <v>1.4059912572027187</v>
      </c>
      <c r="E37" s="36">
        <f t="shared" si="5"/>
        <v>11248.917943194338</v>
      </c>
      <c r="F37" s="48">
        <f t="shared" si="2"/>
        <v>22640.281490043631</v>
      </c>
      <c r="G37" s="36">
        <f t="shared" si="3"/>
        <v>97359.718509956365</v>
      </c>
      <c r="H37" s="49"/>
      <c r="I37" s="49"/>
    </row>
    <row r="38" spans="1:9">
      <c r="A38" s="18">
        <f t="shared" ref="A38:A57" si="12">A37+1</f>
        <v>10</v>
      </c>
      <c r="B38" s="46">
        <f t="shared" ref="B38:C38" si="13">B37*(1 - $B$23)</f>
        <v>7479.5862469333724</v>
      </c>
      <c r="C38" s="46">
        <f t="shared" si="13"/>
        <v>2396.4007700959078</v>
      </c>
      <c r="D38" s="47">
        <f t="shared" si="1"/>
        <v>1.4341110823467731</v>
      </c>
      <c r="E38" s="36">
        <f t="shared" si="5"/>
        <v>11363.733935119819</v>
      </c>
      <c r="F38" s="48">
        <f t="shared" si="2"/>
        <v>11276.547554923813</v>
      </c>
      <c r="G38" s="36">
        <f t="shared" si="3"/>
        <v>108723.45244507618</v>
      </c>
      <c r="H38" s="49"/>
      <c r="I38" s="49"/>
    </row>
    <row r="39" spans="1:9">
      <c r="A39" s="18">
        <f t="shared" si="12"/>
        <v>11</v>
      </c>
      <c r="B39" s="46">
        <f t="shared" ref="B39:C39" si="14">B38*(1 - $B$23)</f>
        <v>7460.8872813160397</v>
      </c>
      <c r="C39" s="46">
        <f t="shared" si="14"/>
        <v>2390.409768170668</v>
      </c>
      <c r="D39" s="47">
        <f t="shared" si="1"/>
        <v>1.4627933039937087</v>
      </c>
      <c r="E39" s="36">
        <f t="shared" si="5"/>
        <v>11480.757160169856</v>
      </c>
      <c r="F39" s="48">
        <f t="shared" si="2"/>
        <v>-204.20960524604379</v>
      </c>
      <c r="G39" s="36">
        <f t="shared" si="3"/>
        <v>120204.20960524604</v>
      </c>
      <c r="H39" s="49"/>
      <c r="I39" s="49"/>
    </row>
    <row r="40" spans="1:9">
      <c r="A40" s="18">
        <f t="shared" si="12"/>
        <v>12</v>
      </c>
      <c r="B40" s="46">
        <f t="shared" ref="B40:C40" si="15">B39*(1 - $B$23)</f>
        <v>7442.2350631127501</v>
      </c>
      <c r="C40" s="46">
        <f t="shared" si="15"/>
        <v>2384.4337437502413</v>
      </c>
      <c r="D40" s="47">
        <f t="shared" si="1"/>
        <v>1.492049170073583</v>
      </c>
      <c r="E40" s="36">
        <f t="shared" si="5"/>
        <v>11600.025625327315</v>
      </c>
      <c r="F40" s="48">
        <f t="shared" si="2"/>
        <v>-11804.235230573358</v>
      </c>
      <c r="G40" s="36">
        <f t="shared" si="3"/>
        <v>131804.23523057337</v>
      </c>
      <c r="H40" s="49"/>
      <c r="I40" s="49"/>
    </row>
    <row r="41" spans="1:9">
      <c r="A41" s="18">
        <f t="shared" si="12"/>
        <v>13</v>
      </c>
      <c r="B41" s="46">
        <f t="shared" ref="B41:C41" si="16">B40*(1 - $B$23)</f>
        <v>7423.629475454969</v>
      </c>
      <c r="C41" s="46">
        <f t="shared" si="16"/>
        <v>2378.4726593908658</v>
      </c>
      <c r="D41" s="47">
        <f t="shared" si="1"/>
        <v>1.5218901534750546</v>
      </c>
      <c r="E41" s="36">
        <f t="shared" si="5"/>
        <v>11721.578002069989</v>
      </c>
      <c r="F41" s="48">
        <f t="shared" si="2"/>
        <v>-23525.813232643348</v>
      </c>
      <c r="G41" s="36">
        <f t="shared" si="3"/>
        <v>143525.81323264336</v>
      </c>
      <c r="H41" s="49"/>
      <c r="I41" s="49"/>
    </row>
    <row r="42" spans="1:9">
      <c r="A42" s="18">
        <f t="shared" si="12"/>
        <v>14</v>
      </c>
      <c r="B42" s="46">
        <f t="shared" ref="B42:C42" si="17">B41*(1 - $B$23)</f>
        <v>7405.070401766332</v>
      </c>
      <c r="C42" s="46">
        <f t="shared" si="17"/>
        <v>2372.5264777423886</v>
      </c>
      <c r="D42" s="47">
        <f t="shared" si="1"/>
        <v>1.5523279565445558</v>
      </c>
      <c r="E42" s="36">
        <f t="shared" si="5"/>
        <v>11845.453637962868</v>
      </c>
      <c r="F42" s="48">
        <f t="shared" si="2"/>
        <v>-35371.266870606218</v>
      </c>
      <c r="G42" s="36">
        <f t="shared" si="3"/>
        <v>155371.26687060622</v>
      </c>
      <c r="H42" s="49"/>
      <c r="I42" s="49"/>
    </row>
    <row r="43" spans="1:9">
      <c r="A43" s="18">
        <f t="shared" si="12"/>
        <v>15</v>
      </c>
      <c r="B43" s="46">
        <f t="shared" ref="B43:C43" si="18">B42*(1 - $B$23)</f>
        <v>7386.5577257619161</v>
      </c>
      <c r="C43" s="46">
        <f t="shared" si="18"/>
        <v>2366.5951615480326</v>
      </c>
      <c r="D43" s="47">
        <f t="shared" si="1"/>
        <v>1.5833745156754468</v>
      </c>
      <c r="E43" s="36">
        <f t="shared" si="5"/>
        <v>11971.692568452687</v>
      </c>
      <c r="F43" s="48">
        <f t="shared" si="2"/>
        <v>-47342.959439058905</v>
      </c>
      <c r="G43" s="36">
        <f t="shared" si="3"/>
        <v>167342.9594390589</v>
      </c>
      <c r="H43" s="49"/>
      <c r="I43" s="49"/>
    </row>
    <row r="44" spans="1:9">
      <c r="A44" s="18">
        <f t="shared" si="12"/>
        <v>16</v>
      </c>
      <c r="B44" s="46">
        <f t="shared" ref="B44:C44" si="19">B43*(1 - $B$23)</f>
        <v>7368.0913314475119</v>
      </c>
      <c r="C44" s="46">
        <f t="shared" si="19"/>
        <v>2360.6786736441627</v>
      </c>
      <c r="D44" s="47">
        <f t="shared" si="1"/>
        <v>1.6150420059889559</v>
      </c>
      <c r="E44" s="36">
        <f t="shared" si="5"/>
        <v>12100.335528868287</v>
      </c>
      <c r="F44" s="48">
        <f t="shared" si="2"/>
        <v>-59443.294967927191</v>
      </c>
      <c r="G44" s="36">
        <f t="shared" si="3"/>
        <v>179443.29496792718</v>
      </c>
      <c r="H44" s="49"/>
      <c r="I44" s="49"/>
    </row>
    <row r="45" spans="1:9">
      <c r="A45" s="18">
        <f t="shared" si="12"/>
        <v>17</v>
      </c>
      <c r="B45" s="46">
        <f t="shared" ref="B45:C45" si="20">B44*(1 - $B$23)</f>
        <v>7349.6711031188934</v>
      </c>
      <c r="C45" s="46">
        <f t="shared" si="20"/>
        <v>2354.7769769600523</v>
      </c>
      <c r="D45" s="47">
        <f t="shared" si="1"/>
        <v>1.6473428461087349</v>
      </c>
      <c r="E45" s="36">
        <f t="shared" si="5"/>
        <v>12231.423966630397</v>
      </c>
      <c r="F45" s="48">
        <f t="shared" si="2"/>
        <v>-71674.71893455759</v>
      </c>
      <c r="G45" s="36">
        <f t="shared" si="3"/>
        <v>191674.71893455758</v>
      </c>
      <c r="H45" s="49"/>
      <c r="I45" s="49"/>
    </row>
    <row r="46" spans="1:9">
      <c r="A46" s="18">
        <f t="shared" si="12"/>
        <v>18</v>
      </c>
      <c r="B46" s="46">
        <f t="shared" ref="B46:C46" si="21">B45*(1 - $B$23)</f>
        <v>7331.2969253610963</v>
      </c>
      <c r="C46" s="46">
        <f t="shared" si="21"/>
        <v>2348.8900345176521</v>
      </c>
      <c r="D46" s="47">
        <f t="shared" si="1"/>
        <v>1.6802897030309096</v>
      </c>
      <c r="E46" s="36">
        <f t="shared" si="5"/>
        <v>12365.000053674496</v>
      </c>
      <c r="F46" s="48">
        <f t="shared" si="2"/>
        <v>-84039.718988232082</v>
      </c>
      <c r="G46" s="36">
        <f t="shared" si="3"/>
        <v>204039.71898823208</v>
      </c>
      <c r="H46" s="49"/>
      <c r="I46" s="49"/>
    </row>
    <row r="47" spans="1:9">
      <c r="A47" s="18">
        <f t="shared" si="12"/>
        <v>19</v>
      </c>
      <c r="B47" s="46">
        <f t="shared" ref="B47:C47" si="22">B46*(1 - $B$23)</f>
        <v>7312.968683047694</v>
      </c>
      <c r="C47" s="46">
        <f t="shared" si="22"/>
        <v>2343.0178094313583</v>
      </c>
      <c r="D47" s="47">
        <f t="shared" si="1"/>
        <v>1.7138954970915279</v>
      </c>
      <c r="E47" s="36">
        <f t="shared" si="5"/>
        <v>12501.106699090451</v>
      </c>
      <c r="F47" s="48">
        <f t="shared" si="2"/>
        <v>-96540.825687322533</v>
      </c>
      <c r="G47" s="36">
        <f t="shared" si="3"/>
        <v>216540.82568732253</v>
      </c>
      <c r="H47" s="49"/>
      <c r="I47" s="49"/>
    </row>
    <row r="48" spans="1:9">
      <c r="A48" s="18">
        <f t="shared" si="12"/>
        <v>20</v>
      </c>
      <c r="B48" s="46">
        <f t="shared" ref="B48:C48" si="23">B47*(1 - $B$23)</f>
        <v>7294.6862613400754</v>
      </c>
      <c r="C48" s="46">
        <f t="shared" si="23"/>
        <v>2337.1602649077799</v>
      </c>
      <c r="D48" s="47">
        <f t="shared" si="1"/>
        <v>1.7481734070333586</v>
      </c>
      <c r="E48" s="36">
        <f t="shared" si="5"/>
        <v>12639.787561982717</v>
      </c>
      <c r="F48" s="48">
        <f t="shared" si="2"/>
        <v>-109180.61324930526</v>
      </c>
      <c r="G48" s="36">
        <f t="shared" si="3"/>
        <v>229180.61324930526</v>
      </c>
      <c r="H48" s="49"/>
      <c r="I48" s="49"/>
    </row>
    <row r="49" spans="1:9">
      <c r="A49" s="18">
        <f t="shared" si="12"/>
        <v>21</v>
      </c>
      <c r="B49" s="46">
        <f t="shared" ref="B49:C49" si="24">B48*(1 - $B$23)</f>
        <v>7276.4495456867253</v>
      </c>
      <c r="C49" s="46">
        <f t="shared" si="24"/>
        <v>2331.3173642455108</v>
      </c>
      <c r="D49" s="47">
        <f t="shared" si="1"/>
        <v>1.7831368751740257</v>
      </c>
      <c r="E49" s="36">
        <f t="shared" si="5"/>
        <v>12781.087064554969</v>
      </c>
      <c r="F49" s="48">
        <f t="shared" si="2"/>
        <v>-121961.70031386023</v>
      </c>
      <c r="G49" s="36">
        <f t="shared" si="3"/>
        <v>241961.70031386023</v>
      </c>
      <c r="H49" s="49"/>
      <c r="I49" s="49"/>
    </row>
    <row r="50" spans="1:9">
      <c r="A50" s="18">
        <f t="shared" si="12"/>
        <v>22</v>
      </c>
      <c r="B50" s="46">
        <f t="shared" ref="B50:C50" si="25">B49*(1 - $B$23)</f>
        <v>7258.2584218225093</v>
      </c>
      <c r="C50" s="46">
        <f t="shared" si="25"/>
        <v>2325.4890708348971</v>
      </c>
      <c r="D50" s="47">
        <f t="shared" si="1"/>
        <v>1.8187996126775063</v>
      </c>
      <c r="E50" s="36">
        <f t="shared" si="5"/>
        <v>12925.050405423068</v>
      </c>
      <c r="F50" s="48">
        <f t="shared" si="2"/>
        <v>-134886.7507192833</v>
      </c>
      <c r="G50" s="36">
        <f t="shared" si="3"/>
        <v>254886.7507192833</v>
      </c>
      <c r="H50" s="49"/>
      <c r="I50" s="49"/>
    </row>
    <row r="51" spans="1:9">
      <c r="A51" s="18">
        <f t="shared" si="12"/>
        <v>23</v>
      </c>
      <c r="B51" s="46">
        <f t="shared" ref="B51:C51" si="26">B50*(1 - $B$23)</f>
        <v>7240.1127757679533</v>
      </c>
      <c r="C51" s="46">
        <f t="shared" si="26"/>
        <v>2319.6753481578098</v>
      </c>
      <c r="D51" s="47">
        <f t="shared" si="1"/>
        <v>1.8551756049310566</v>
      </c>
      <c r="E51" s="36">
        <f t="shared" si="5"/>
        <v>13071.723573160336</v>
      </c>
      <c r="F51" s="48">
        <f t="shared" si="2"/>
        <v>-147958.47429244363</v>
      </c>
      <c r="G51" s="36">
        <f t="shared" si="3"/>
        <v>267958.47429244366</v>
      </c>
      <c r="H51" s="49"/>
      <c r="I51" s="49"/>
    </row>
    <row r="52" spans="1:9">
      <c r="A52" s="18">
        <f t="shared" si="12"/>
        <v>24</v>
      </c>
      <c r="B52" s="46">
        <f t="shared" ref="B52:C52" si="27">B51*(1 - $B$23)</f>
        <v>7222.0124938285335</v>
      </c>
      <c r="C52" s="46">
        <f t="shared" si="27"/>
        <v>2313.8761597874154</v>
      </c>
      <c r="D52" s="47">
        <f t="shared" si="1"/>
        <v>1.8922791170296778</v>
      </c>
      <c r="E52" s="36">
        <f t="shared" si="5"/>
        <v>13221.153360079214</v>
      </c>
      <c r="F52" s="48">
        <f t="shared" si="2"/>
        <v>-161179.62765252285</v>
      </c>
      <c r="G52" s="36">
        <f t="shared" si="3"/>
        <v>281179.62765252287</v>
      </c>
      <c r="H52" s="49"/>
      <c r="I52" s="49"/>
    </row>
    <row r="53" spans="1:9">
      <c r="A53" s="18">
        <f t="shared" si="12"/>
        <v>25</v>
      </c>
      <c r="B53" s="46">
        <f t="shared" ref="B53:C53" si="28">B52*(1 - $B$23)</f>
        <v>7203.9574625939622</v>
      </c>
      <c r="C53" s="46">
        <f t="shared" si="28"/>
        <v>2308.0914693879472</v>
      </c>
      <c r="D53" s="47">
        <f t="shared" si="1"/>
        <v>1.9301246993702714</v>
      </c>
      <c r="E53" s="36">
        <f t="shared" si="5"/>
        <v>13373.387376253404</v>
      </c>
      <c r="F53" s="48">
        <f t="shared" si="2"/>
        <v>-174553.01502877625</v>
      </c>
      <c r="G53" s="36">
        <f t="shared" si="3"/>
        <v>294553.01502877625</v>
      </c>
      <c r="H53" s="49"/>
      <c r="I53" s="49"/>
    </row>
    <row r="54" spans="1:9">
      <c r="A54" s="18">
        <f t="shared" si="12"/>
        <v>26</v>
      </c>
      <c r="B54" s="46">
        <f t="shared" ref="B54:C54" si="29">B53*(1 - $B$23)</f>
        <v>7185.9475689374776</v>
      </c>
      <c r="C54" s="46">
        <f t="shared" si="29"/>
        <v>2302.3212407144774</v>
      </c>
      <c r="D54" s="47">
        <f t="shared" si="1"/>
        <v>1.9687271933576769</v>
      </c>
      <c r="E54" s="36">
        <f t="shared" si="5"/>
        <v>13528.474063784735</v>
      </c>
      <c r="F54" s="48">
        <f t="shared" si="2"/>
        <v>-188081.48909256098</v>
      </c>
      <c r="G54" s="36">
        <f t="shared" si="3"/>
        <v>308081.48909256101</v>
      </c>
      <c r="H54" s="49"/>
      <c r="I54" s="49"/>
    </row>
    <row r="55" spans="1:9">
      <c r="A55" s="18">
        <f t="shared" si="12"/>
        <v>27</v>
      </c>
      <c r="B55" s="46">
        <f t="shared" ref="B55:C55" si="30">B54*(1 - $B$23)</f>
        <v>7167.9827000151345</v>
      </c>
      <c r="C55" s="46">
        <f t="shared" si="30"/>
        <v>2296.5654376126913</v>
      </c>
      <c r="D55" s="47">
        <f t="shared" si="1"/>
        <v>2.0081017372248304</v>
      </c>
      <c r="E55" s="36">
        <f t="shared" si="5"/>
        <v>13686.462711318949</v>
      </c>
      <c r="F55" s="48">
        <f t="shared" si="2"/>
        <v>-201767.95180387993</v>
      </c>
      <c r="G55" s="36">
        <f t="shared" si="3"/>
        <v>321767.95180387993</v>
      </c>
      <c r="H55" s="49"/>
      <c r="I55" s="49"/>
    </row>
    <row r="56" spans="1:9">
      <c r="A56" s="18">
        <f t="shared" si="12"/>
        <v>28</v>
      </c>
      <c r="B56" s="46">
        <f t="shared" ref="B56:C56" si="31">B55*(1 - $B$23)</f>
        <v>7150.0627432650972</v>
      </c>
      <c r="C56" s="46">
        <f t="shared" si="31"/>
        <v>2290.8240240186597</v>
      </c>
      <c r="D56" s="47">
        <f t="shared" si="1"/>
        <v>2.0482637719693271</v>
      </c>
      <c r="E56" s="36">
        <f t="shared" si="5"/>
        <v>13847.403468814831</v>
      </c>
      <c r="F56" s="48">
        <f t="shared" si="2"/>
        <v>-215615.35527269475</v>
      </c>
      <c r="G56" s="36">
        <f t="shared" si="3"/>
        <v>335615.35527269478</v>
      </c>
      <c r="H56" s="49"/>
      <c r="I56" s="49"/>
    </row>
    <row r="57" spans="1:9">
      <c r="A57" s="18">
        <f t="shared" si="12"/>
        <v>29</v>
      </c>
      <c r="B57" s="46">
        <f t="shared" ref="B57:C57" si="32">B56*(1 - $B$23)</f>
        <v>7132.1875864069352</v>
      </c>
      <c r="C57" s="46">
        <f t="shared" si="32"/>
        <v>2285.0969639586133</v>
      </c>
      <c r="D57" s="47">
        <f t="shared" si="1"/>
        <v>2.0892290474087138</v>
      </c>
      <c r="E57" s="36">
        <f t="shared" si="5"/>
        <v>14011.347362571061</v>
      </c>
      <c r="F57" s="48">
        <f t="shared" si="2"/>
        <v>-229626.70263526583</v>
      </c>
      <c r="G57" s="36">
        <f t="shared" si="3"/>
        <v>349626.70263526583</v>
      </c>
      <c r="H57" s="49"/>
      <c r="I57" s="49"/>
    </row>
    <row r="58" spans="1:9">
      <c r="A58" s="3">
        <v>30</v>
      </c>
      <c r="B58" s="46">
        <f t="shared" ref="B58:C58" si="33">B57*(1 - $B$23)</f>
        <v>7114.357117440918</v>
      </c>
      <c r="C58" s="46">
        <f t="shared" si="33"/>
        <v>2279.3842215487171</v>
      </c>
      <c r="D58" s="47">
        <f t="shared" si="1"/>
        <v>2.1310136283568881</v>
      </c>
      <c r="E58" s="36">
        <f t="shared" si="5"/>
        <v>14178.346310515268</v>
      </c>
      <c r="F58" s="48">
        <f t="shared" si="2"/>
        <v>-243805.04894578111</v>
      </c>
      <c r="G58" s="36">
        <f t="shared" si="3"/>
        <v>363805.04894578108</v>
      </c>
      <c r="H58" s="49"/>
      <c r="I58" s="49"/>
    </row>
    <row r="59" spans="1:9">
      <c r="A59" s="38"/>
      <c r="B59" s="52"/>
      <c r="C59" s="52"/>
      <c r="D59" s="53"/>
      <c r="E59" s="29"/>
      <c r="F59" s="54"/>
      <c r="G59" s="29"/>
      <c r="H59" s="29"/>
      <c r="I59" s="29"/>
    </row>
    <row r="60" spans="1:9">
      <c r="A60" s="38"/>
      <c r="B60" s="52"/>
      <c r="C60" s="52"/>
      <c r="D60" s="53"/>
      <c r="E60" s="29"/>
      <c r="F60" s="54"/>
      <c r="G60" s="29"/>
      <c r="H60" s="29"/>
      <c r="I60" s="29"/>
    </row>
    <row r="61" spans="1:9">
      <c r="A61" s="38"/>
      <c r="B61" s="52"/>
      <c r="C61" s="52"/>
      <c r="D61" s="53"/>
      <c r="E61" s="29"/>
      <c r="F61" s="54"/>
      <c r="G61" s="29"/>
      <c r="H61" s="29"/>
      <c r="I61" s="29"/>
    </row>
    <row r="62" spans="1:9">
      <c r="A62" s="38"/>
      <c r="B62" s="52"/>
      <c r="C62" s="52"/>
      <c r="D62" s="53"/>
      <c r="E62" s="29"/>
      <c r="F62" s="54"/>
      <c r="G62" s="29"/>
      <c r="H62" s="29"/>
      <c r="I62" s="29"/>
    </row>
    <row r="63" spans="1:9">
      <c r="A63" s="38"/>
      <c r="B63" s="52"/>
      <c r="C63" s="52"/>
      <c r="D63" s="53"/>
      <c r="E63" s="29"/>
      <c r="F63" s="54"/>
      <c r="G63" s="29"/>
      <c r="H63" s="29"/>
      <c r="I63" s="29"/>
    </row>
    <row r="64" spans="1:9">
      <c r="A64" s="38"/>
      <c r="B64" s="52"/>
      <c r="C64" s="52"/>
      <c r="D64" s="53"/>
      <c r="E64" s="29"/>
      <c r="F64" s="54"/>
      <c r="G64" s="29"/>
      <c r="H64" s="29"/>
      <c r="I64" s="29"/>
    </row>
    <row r="65" spans="1:9">
      <c r="A65" s="38"/>
      <c r="B65" s="52"/>
      <c r="C65" s="52"/>
      <c r="D65" s="53"/>
      <c r="E65" s="29"/>
      <c r="F65" s="54"/>
      <c r="G65" s="29"/>
      <c r="H65" s="29"/>
      <c r="I65" s="29"/>
    </row>
    <row r="66" spans="1:9">
      <c r="A66" s="38"/>
      <c r="B66" s="52"/>
      <c r="C66" s="52"/>
      <c r="D66" s="53"/>
      <c r="E66" s="29"/>
      <c r="F66" s="54"/>
      <c r="G66" s="29"/>
      <c r="H66" s="29"/>
      <c r="I66" s="29"/>
    </row>
    <row r="67" spans="1:9">
      <c r="A67" s="38"/>
      <c r="B67" s="52"/>
      <c r="C67" s="52"/>
      <c r="D67" s="53"/>
      <c r="E67" s="29"/>
      <c r="F67" s="54"/>
      <c r="G67" s="29"/>
      <c r="H67" s="29"/>
      <c r="I67" s="29"/>
    </row>
    <row r="68" spans="1:9">
      <c r="A68" s="38"/>
      <c r="B68" s="52"/>
      <c r="C68" s="52"/>
      <c r="D68" s="53"/>
      <c r="E68" s="29"/>
      <c r="F68" s="54"/>
      <c r="G68" s="29"/>
      <c r="H68" s="29"/>
      <c r="I68" s="29"/>
    </row>
  </sheetData>
  <hyperlinks>
    <hyperlink ref="A16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5"/>
  <sheetViews>
    <sheetView workbookViewId="0"/>
  </sheetViews>
  <sheetFormatPr defaultColWidth="17.28515625" defaultRowHeight="15" customHeight="1"/>
  <cols>
    <col min="1" max="1" width="8.7109375" customWidth="1"/>
    <col min="2" max="2" width="11.140625" customWidth="1"/>
    <col min="3" max="3" width="8.7109375" customWidth="1"/>
    <col min="4" max="4" width="11" bestFit="1" customWidth="1"/>
    <col min="5" max="6" width="9.28515625" bestFit="1" customWidth="1"/>
  </cols>
  <sheetData>
    <row r="2" spans="1:6">
      <c r="B2" s="2" t="s">
        <v>0</v>
      </c>
    </row>
    <row r="3" spans="1:6">
      <c r="B3" s="2" t="s">
        <v>1</v>
      </c>
    </row>
    <row r="4" spans="1:6">
      <c r="B4" s="2" t="s">
        <v>2</v>
      </c>
    </row>
    <row r="5" spans="1:6">
      <c r="B5" s="2" t="s">
        <v>3</v>
      </c>
      <c r="D5" s="2">
        <v>16000</v>
      </c>
    </row>
    <row r="6" spans="1:6">
      <c r="B6" s="2" t="s">
        <v>4</v>
      </c>
      <c r="C6" s="2"/>
      <c r="D6" s="5">
        <f>'Inkl förs'!B7</f>
        <v>9000</v>
      </c>
    </row>
    <row r="7" spans="1:6">
      <c r="B7" s="2" t="s">
        <v>6</v>
      </c>
      <c r="C7" s="2"/>
      <c r="D7" s="9">
        <f>D6/D5</f>
        <v>0.5625</v>
      </c>
      <c r="E7" s="2"/>
      <c r="F7" s="2"/>
    </row>
    <row r="8" spans="1:6">
      <c r="B8" s="2"/>
      <c r="C8" s="2"/>
      <c r="D8" s="2"/>
      <c r="E8" s="2"/>
      <c r="F8" s="2"/>
    </row>
    <row r="9" spans="1:6">
      <c r="A9" s="11"/>
      <c r="B9" s="9" t="s">
        <v>8</v>
      </c>
      <c r="C9" s="9" t="s">
        <v>9</v>
      </c>
      <c r="D9" s="9" t="s">
        <v>10</v>
      </c>
      <c r="E9" s="9" t="s">
        <v>11</v>
      </c>
      <c r="F9" s="9" t="s">
        <v>12</v>
      </c>
    </row>
    <row r="10" spans="1:6">
      <c r="A10" s="9" t="s">
        <v>13</v>
      </c>
      <c r="B10" s="13">
        <v>0</v>
      </c>
      <c r="C10" s="15">
        <f t="shared" ref="C10:C21" si="0">B10*$D$7</f>
        <v>0</v>
      </c>
      <c r="D10" s="13">
        <v>1662</v>
      </c>
      <c r="E10" s="15">
        <f t="shared" ref="E10:E21" si="1">D10-C10</f>
        <v>1662</v>
      </c>
      <c r="F10" s="15" t="str">
        <f>IF(E10&lt;0,E10,"")</f>
        <v/>
      </c>
    </row>
    <row r="11" spans="1:6">
      <c r="A11" s="9" t="s">
        <v>16</v>
      </c>
      <c r="B11" s="13">
        <v>74.757000000000005</v>
      </c>
      <c r="C11" s="15">
        <f t="shared" si="0"/>
        <v>42.050812500000006</v>
      </c>
      <c r="D11" s="13">
        <v>1224</v>
      </c>
      <c r="E11" s="15">
        <f t="shared" si="1"/>
        <v>1181.9491874999999</v>
      </c>
      <c r="F11" s="15" t="str">
        <f t="shared" ref="F11:F21" si="2">IF(E11&lt;0,E11,"")</f>
        <v/>
      </c>
    </row>
    <row r="12" spans="1:6">
      <c r="A12" s="9" t="s">
        <v>18</v>
      </c>
      <c r="B12" s="13">
        <v>971.65300000000002</v>
      </c>
      <c r="C12" s="15">
        <f t="shared" si="0"/>
        <v>546.55481250000003</v>
      </c>
      <c r="D12" s="13">
        <v>1174</v>
      </c>
      <c r="E12" s="15">
        <f t="shared" si="1"/>
        <v>627.44518749999997</v>
      </c>
      <c r="F12" s="15" t="str">
        <f t="shared" si="2"/>
        <v/>
      </c>
    </row>
    <row r="13" spans="1:6">
      <c r="A13" s="9" t="s">
        <v>22</v>
      </c>
      <c r="B13" s="13">
        <v>1980.65</v>
      </c>
      <c r="C13" s="15">
        <f t="shared" si="0"/>
        <v>1114.1156250000001</v>
      </c>
      <c r="D13" s="13">
        <v>1089</v>
      </c>
      <c r="E13" s="15">
        <f t="shared" si="1"/>
        <v>-25.115625000000136</v>
      </c>
      <c r="F13" s="15">
        <f t="shared" si="2"/>
        <v>-25.115625000000136</v>
      </c>
    </row>
    <row r="14" spans="1:6">
      <c r="A14" s="9" t="s">
        <v>23</v>
      </c>
      <c r="B14" s="13">
        <v>2127.835</v>
      </c>
      <c r="C14" s="15">
        <f t="shared" si="0"/>
        <v>1196.9071875</v>
      </c>
      <c r="D14" s="13">
        <v>739</v>
      </c>
      <c r="E14" s="15">
        <f t="shared" si="1"/>
        <v>-457.90718749999996</v>
      </c>
      <c r="F14" s="15">
        <f t="shared" si="2"/>
        <v>-457.90718749999996</v>
      </c>
    </row>
    <row r="15" spans="1:6">
      <c r="A15" s="9" t="s">
        <v>24</v>
      </c>
      <c r="B15" s="13">
        <v>2132.107</v>
      </c>
      <c r="C15" s="15">
        <f t="shared" si="0"/>
        <v>1199.3101875</v>
      </c>
      <c r="D15" s="13">
        <v>458</v>
      </c>
      <c r="E15" s="15">
        <f t="shared" si="1"/>
        <v>-741.31018749999998</v>
      </c>
      <c r="F15" s="15">
        <f t="shared" si="2"/>
        <v>-741.31018749999998</v>
      </c>
    </row>
    <row r="16" spans="1:6">
      <c r="A16" s="9" t="s">
        <v>25</v>
      </c>
      <c r="B16" s="13">
        <v>2414.6239999999998</v>
      </c>
      <c r="C16" s="15">
        <f t="shared" si="0"/>
        <v>1358.2259999999999</v>
      </c>
      <c r="D16" s="13">
        <v>527</v>
      </c>
      <c r="E16" s="15">
        <f t="shared" si="1"/>
        <v>-831.22599999999989</v>
      </c>
      <c r="F16" s="15">
        <f t="shared" si="2"/>
        <v>-831.22599999999989</v>
      </c>
    </row>
    <row r="17" spans="1:6">
      <c r="A17" s="9" t="s">
        <v>28</v>
      </c>
      <c r="B17" s="13">
        <v>1820.4069999999999</v>
      </c>
      <c r="C17" s="15">
        <f t="shared" si="0"/>
        <v>1023.9789374999999</v>
      </c>
      <c r="D17" s="13">
        <v>628</v>
      </c>
      <c r="E17" s="15">
        <f t="shared" si="1"/>
        <v>-395.97893749999992</v>
      </c>
      <c r="F17" s="15">
        <f t="shared" si="2"/>
        <v>-395.97893749999992</v>
      </c>
    </row>
    <row r="18" spans="1:6">
      <c r="A18" s="9" t="s">
        <v>29</v>
      </c>
      <c r="B18" s="13">
        <v>1118.761</v>
      </c>
      <c r="C18" s="15">
        <f t="shared" si="0"/>
        <v>629.30306250000001</v>
      </c>
      <c r="D18" s="13">
        <v>711</v>
      </c>
      <c r="E18" s="15">
        <f t="shared" si="1"/>
        <v>81.69693749999999</v>
      </c>
      <c r="F18" s="15" t="str">
        <f t="shared" si="2"/>
        <v/>
      </c>
    </row>
    <row r="19" spans="1:6">
      <c r="A19" s="9" t="s">
        <v>33</v>
      </c>
      <c r="B19" s="13">
        <v>408.10300000000001</v>
      </c>
      <c r="C19" s="15">
        <f t="shared" si="0"/>
        <v>229.55793750000001</v>
      </c>
      <c r="D19" s="13">
        <v>1062</v>
      </c>
      <c r="E19" s="15">
        <f t="shared" si="1"/>
        <v>832.44206250000002</v>
      </c>
      <c r="F19" s="15" t="str">
        <f t="shared" si="2"/>
        <v/>
      </c>
    </row>
    <row r="20" spans="1:6">
      <c r="A20" s="9" t="s">
        <v>36</v>
      </c>
      <c r="B20" s="13">
        <v>47.116999999999997</v>
      </c>
      <c r="C20" s="15">
        <f t="shared" si="0"/>
        <v>26.5033125</v>
      </c>
      <c r="D20" s="13">
        <v>1379</v>
      </c>
      <c r="E20" s="15">
        <f t="shared" si="1"/>
        <v>1352.4966875</v>
      </c>
      <c r="F20" s="15" t="str">
        <f t="shared" si="2"/>
        <v/>
      </c>
    </row>
    <row r="21" spans="1:6">
      <c r="A21" s="9" t="s">
        <v>37</v>
      </c>
      <c r="B21" s="13">
        <v>0</v>
      </c>
      <c r="C21" s="15">
        <f t="shared" si="0"/>
        <v>0</v>
      </c>
      <c r="D21" s="13">
        <v>1404</v>
      </c>
      <c r="E21" s="15">
        <f t="shared" si="1"/>
        <v>1404</v>
      </c>
      <c r="F21" s="15" t="str">
        <f t="shared" si="2"/>
        <v/>
      </c>
    </row>
    <row r="22" spans="1:6">
      <c r="A22" s="9" t="s">
        <v>38</v>
      </c>
      <c r="B22" s="15">
        <f t="shared" ref="B22:F22" si="3">SUM(B10:B21)</f>
        <v>13096.013999999999</v>
      </c>
      <c r="C22" s="15">
        <f t="shared" si="3"/>
        <v>7366.5078749999993</v>
      </c>
      <c r="D22" s="15">
        <f t="shared" si="3"/>
        <v>12057</v>
      </c>
      <c r="E22" s="15">
        <f t="shared" si="3"/>
        <v>4690.4921249999998</v>
      </c>
      <c r="F22" s="23">
        <f t="shared" si="3"/>
        <v>-2451.5379375000002</v>
      </c>
    </row>
    <row r="24" spans="1:6">
      <c r="B24" s="2"/>
    </row>
    <row r="25" spans="1:6">
      <c r="B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Inkl förs</vt:lpstr>
      <vt:lpstr>Jämför med JonasTorpet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Efraimsson Tommy</dc:creator>
  <cp:lastModifiedBy>Tommy Efraimsson</cp:lastModifiedBy>
  <dcterms:created xsi:type="dcterms:W3CDTF">2015-04-28T11:50:48Z</dcterms:created>
  <dcterms:modified xsi:type="dcterms:W3CDTF">2015-05-05T06:46:16Z</dcterms:modified>
</cp:coreProperties>
</file>