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Inkl förs" sheetId="1" r:id="rId3"/>
    <sheet state="visible" name="Jämför med JonasTorpet" sheetId="2" r:id="rId4"/>
  </sheets>
  <definedNames/>
  <calcPr/>
</workbook>
</file>

<file path=xl/sharedStrings.xml><?xml version="1.0" encoding="utf-8"?>
<sst xmlns="http://schemas.openxmlformats.org/spreadsheetml/2006/main" count="52" uniqueCount="50">
  <si>
    <t>Celler med formler.</t>
  </si>
  <si>
    <t>Beräkning Payoff, tar ej hänsyn till räntekostnader</t>
  </si>
  <si>
    <t>Exempel tagit från ECOKRAFTs offert., försäljning tillagd</t>
  </si>
  <si>
    <t>Installerad effekt (Wp)</t>
  </si>
  <si>
    <t>Utbyte kWh/kWp</t>
  </si>
  <si>
    <t>Fås från SMHI:s kartor, eller från offert</t>
  </si>
  <si>
    <t>Årsproduktion kWh</t>
  </si>
  <si>
    <t>Beräknad försäljning kWh</t>
  </si>
  <si>
    <t>Skattereduktion kr</t>
  </si>
  <si>
    <t>Just nu får vi en skattereduktion på 0,60kr per såld kWh</t>
  </si>
  <si>
    <t>Elcert</t>
  </si>
  <si>
    <t>Du får elcert för såld el</t>
  </si>
  <si>
    <t>Övrigt (ex spotpris +40 öre)</t>
  </si>
  <si>
    <t>Med bidrag</t>
  </si>
  <si>
    <t>Investering</t>
  </si>
  <si>
    <t>Bidrag</t>
  </si>
  <si>
    <t>Elpris</t>
  </si>
  <si>
    <t>Prisökning/år el</t>
  </si>
  <si>
    <t>Degration/år</t>
  </si>
  <si>
    <t>Stämmer min beräknade produktion?</t>
  </si>
  <si>
    <t>När Payoff kolumnen blir minus är anläggingen återbetald.</t>
  </si>
  <si>
    <t>År</t>
  </si>
  <si>
    <t>Jämförelse med Jonas Torpet i Pajala</t>
  </si>
  <si>
    <t>Dom har installerat 16kWp</t>
  </si>
  <si>
    <t>Min prod = 60% av deras</t>
  </si>
  <si>
    <t>JT prod</t>
  </si>
  <si>
    <t>Min prod</t>
  </si>
  <si>
    <t>Min ga förb</t>
  </si>
  <si>
    <t>Ny förb</t>
  </si>
  <si>
    <t>Min sålt</t>
  </si>
  <si>
    <t>Jan</t>
  </si>
  <si>
    <t>Årsproduktion</t>
  </si>
  <si>
    <t>Försäljning</t>
  </si>
  <si>
    <t>Besparing/år</t>
  </si>
  <si>
    <t>Payoff</t>
  </si>
  <si>
    <t>Pengar tjänade</t>
  </si>
  <si>
    <t>Feb</t>
  </si>
  <si>
    <t>Mar</t>
  </si>
  <si>
    <t>Apr</t>
  </si>
  <si>
    <t>Maj</t>
  </si>
  <si>
    <t>Jun</t>
  </si>
  <si>
    <t>Jul</t>
  </si>
  <si>
    <t>Aug</t>
  </si>
  <si>
    <t>Sep</t>
  </si>
  <si>
    <t>Okt</t>
  </si>
  <si>
    <t>Nov</t>
  </si>
  <si>
    <t>Dec</t>
  </si>
  <si>
    <t>Summa</t>
  </si>
  <si>
    <t>Jag har räknat på  7812 kWh</t>
  </si>
  <si>
    <t>så det stämmer ganska väl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</si>
</sst>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#,##0\ &quot;kr&quot;"/>
    <numFmt numFmtId="165" formatCode="0.0%"/>
    <numFmt numFmtId="166" formatCode="#,##0.00\ &quot;kr&quot;"/>
    <numFmt numFmtId="167" formatCode="#,##0\ &quot;kr&quot;;[Red]\-#,##0\ &quot;kr&quot;"/>
  </numFmts>
  <fonts count="4">
    <font>
      <sz val="10.0"/>
      <name val="Arial"/>
    </font>
    <font>
      <sz val="11.0"/>
      <color rgb="FF000000"/>
      <name val="Calibri"/>
    </font>
    <font>
      <b/>
      <sz val="20.0"/>
      <color rgb="FF000000"/>
      <name val="Calibri"/>
    </font>
    <font/>
  </fonts>
  <fills count="4">
    <fill>
      <patternFill patternType="none"/>
    </fill>
    <fill>
      <patternFill patternType="lightGray"/>
    </fill>
    <fill>
      <patternFill patternType="solid">
        <fgColor rgb="FFFFC000"/>
        <bgColor rgb="FFFFC000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/>
      <right/>
      <top/>
      <bottom/>
    </border>
  </borders>
  <cellStyleXfs count="1">
    <xf borderId="0" fillId="0" fontId="0" numFmtId="0"/>
  </cellStyleXfs>
  <cellXfs count="20">
    <xf borderId="0" fillId="0" fontId="0" numFmtId="0"/>
    <xf borderId="1" fillId="0" fontId="1" numFmtId="0" xfId="0" applyFont="1"/>
    <xf borderId="1" fillId="2" fontId="1" numFmtId="0" xfId="0" applyBorder="1" applyFill="1" applyFont="1"/>
    <xf borderId="1" fillId="0" fontId="2" numFmtId="0" xfId="0" applyFont="1"/>
    <xf borderId="1" fillId="0" fontId="1" numFmtId="0" xfId="0" applyAlignment="1" applyFont="1">
      <alignment/>
    </xf>
    <xf borderId="1" fillId="2" fontId="1" numFmtId="0" xfId="0" applyBorder="1" applyFont="1"/>
    <xf borderId="1" fillId="0" fontId="1" numFmtId="2" xfId="0" applyFont="1" applyNumberFormat="1"/>
    <xf borderId="1" fillId="0" fontId="1" numFmtId="2" xfId="0" applyAlignment="1" applyFont="1" applyNumberFormat="1">
      <alignment/>
    </xf>
    <xf borderId="1" fillId="2" fontId="1" numFmtId="164" xfId="0" applyFont="1" applyNumberFormat="1"/>
    <xf borderId="1" fillId="2" fontId="1" numFmtId="164" xfId="0" applyBorder="1" applyFont="1" applyNumberFormat="1"/>
    <xf borderId="1" fillId="0" fontId="1" numFmtId="9" xfId="0" applyAlignment="1" applyFont="1" applyNumberFormat="1">
      <alignment/>
    </xf>
    <xf borderId="1" fillId="0" fontId="1" numFmtId="9" xfId="0" applyFont="1" applyNumberFormat="1"/>
    <xf borderId="1" fillId="0" fontId="1" numFmtId="0" xfId="0" applyFont="1"/>
    <xf borderId="1" fillId="0" fontId="1" numFmtId="165" xfId="0" applyFont="1" applyNumberFormat="1"/>
    <xf borderId="1" fillId="0" fontId="1" numFmtId="10" xfId="0" applyFont="1" applyNumberFormat="1"/>
    <xf borderId="1" fillId="0" fontId="3" numFmtId="0" xfId="0" applyAlignment="1" applyFont="1">
      <alignment/>
    </xf>
    <xf borderId="1" fillId="3" fontId="1" numFmtId="0" xfId="0" applyBorder="1" applyFill="1" applyFont="1"/>
    <xf borderId="1" fillId="2" fontId="1" numFmtId="166" xfId="0" applyBorder="1" applyFont="1" applyNumberFormat="1"/>
    <xf borderId="1" fillId="2" fontId="1" numFmtId="167" xfId="0" applyBorder="1" applyFont="1" applyNumberFormat="1"/>
    <xf borderId="1" fillId="2" fontId="1" numFmtId="1" xfId="0" applyBorder="1" applyFont="1" applyNumberFormat="1"/>
  </cellXfs>
  <cellStyles count="1">
    <cellStyle xfId="0" name="Normal" builtinId="0"/>
  </cellStyles>
  <dxfs count="0"/>
  <tableStyles count="0" defaultPivotStyle="PivotStyleMedium4" defaultTableStyle="TableStyleMedium9"/>
</styleSheet>
</file>

<file path=xl/_rels/workbook.xml.rels><?xml version="1.0" encoding="UTF-8" standalone="yes"?><Relationships xmlns="http://schemas.openxmlformats.org/package/2006/relationships"><Relationship Id="rId2" Type="http://schemas.openxmlformats.org/officeDocument/2006/relationships/sharedStrings" Target="sharedStrings.xml"/><Relationship Id="rId1" Type="http://schemas.openxmlformats.org/officeDocument/2006/relationships/styles" Target="styles.xml"/><Relationship Id="rId4" Type="http://schemas.openxmlformats.org/officeDocument/2006/relationships/worksheet" Target="worksheets/sheet1.xml"/><Relationship Id="rId3" Type="http://schemas.openxmlformats.org/officeDocument/2006/relationships/worksheet" Target="worksheets/sheet2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6" width="8.71"/>
  </cols>
  <sheetData>
    <row r="2">
      <c r="B2" s="15" t="s">
        <v>19</v>
      </c>
    </row>
    <row r="3">
      <c r="B3" s="15" t="s">
        <v>22</v>
      </c>
    </row>
    <row r="4">
      <c r="B4" s="15" t="s">
        <v>23</v>
      </c>
    </row>
    <row r="5">
      <c r="B5" s="15" t="s">
        <v>24</v>
      </c>
    </row>
    <row r="6">
      <c r="B6" s="15"/>
      <c r="C6" s="15"/>
    </row>
    <row r="7">
      <c r="B7" s="15" t="s">
        <v>25</v>
      </c>
      <c r="C7" s="15" t="s">
        <v>26</v>
      </c>
      <c r="D7" s="15" t="s">
        <v>27</v>
      </c>
      <c r="E7" s="15" t="s">
        <v>28</v>
      </c>
      <c r="F7" s="15" t="s">
        <v>29</v>
      </c>
    </row>
    <row r="8">
      <c r="A8" s="15" t="s">
        <v>30</v>
      </c>
      <c r="B8" s="15">
        <v>0.0</v>
      </c>
      <c r="C8" s="15">
        <v>0.0</v>
      </c>
      <c r="D8" s="15">
        <v>1662.0</v>
      </c>
      <c r="E8" t="str">
        <f t="shared" ref="E8:E19" si="1">D8-C8</f>
        <v>1662</v>
      </c>
    </row>
    <row r="9">
      <c r="A9" s="15" t="s">
        <v>36</v>
      </c>
      <c r="B9" s="15">
        <v>74.757</v>
      </c>
      <c r="C9" t="str">
        <f t="shared" ref="C9:C18" si="2">B9*0.6</f>
        <v>44,8542</v>
      </c>
      <c r="D9" s="15">
        <v>1224.0</v>
      </c>
      <c r="E9" t="str">
        <f t="shared" si="1"/>
        <v>1179,1458</v>
      </c>
    </row>
    <row r="10">
      <c r="A10" s="15" t="s">
        <v>37</v>
      </c>
      <c r="B10" s="15">
        <v>971.653</v>
      </c>
      <c r="C10" t="str">
        <f t="shared" si="2"/>
        <v>582,9918</v>
      </c>
      <c r="D10" s="15">
        <v>1174.0</v>
      </c>
      <c r="E10" t="str">
        <f t="shared" si="1"/>
        <v>591,0082</v>
      </c>
    </row>
    <row r="11">
      <c r="A11" s="15" t="s">
        <v>38</v>
      </c>
      <c r="B11" s="15">
        <v>1980.65</v>
      </c>
      <c r="C11" t="str">
        <f t="shared" si="2"/>
        <v>1188,39</v>
      </c>
      <c r="D11" s="15">
        <v>1089.0</v>
      </c>
      <c r="E11" t="str">
        <f t="shared" si="1"/>
        <v>−99,39</v>
      </c>
      <c r="F11" t="str">
        <f t="shared" ref="F11:F15" si="3">E11</f>
        <v>−99,39</v>
      </c>
    </row>
    <row r="12">
      <c r="A12" s="15" t="s">
        <v>39</v>
      </c>
      <c r="B12" s="15">
        <v>2127.835</v>
      </c>
      <c r="C12" t="str">
        <f t="shared" si="2"/>
        <v>1276,701</v>
      </c>
      <c r="D12" s="15">
        <v>739.0</v>
      </c>
      <c r="E12" t="str">
        <f t="shared" si="1"/>
        <v>−537,701</v>
      </c>
      <c r="F12" t="str">
        <f t="shared" si="3"/>
        <v>−537,701</v>
      </c>
    </row>
    <row r="13">
      <c r="A13" s="15" t="s">
        <v>40</v>
      </c>
      <c r="B13" s="15">
        <v>2132.107</v>
      </c>
      <c r="C13" t="str">
        <f t="shared" si="2"/>
        <v>1279,2642</v>
      </c>
      <c r="D13" s="15">
        <v>458.0</v>
      </c>
      <c r="E13" t="str">
        <f t="shared" si="1"/>
        <v>−821,2642</v>
      </c>
      <c r="F13" t="str">
        <f t="shared" si="3"/>
        <v>−821,2642</v>
      </c>
    </row>
    <row r="14">
      <c r="A14" s="15" t="s">
        <v>41</v>
      </c>
      <c r="B14" s="15">
        <v>2414.624</v>
      </c>
      <c r="C14" t="str">
        <f t="shared" si="2"/>
        <v>1448,7744</v>
      </c>
      <c r="D14" s="15">
        <v>527.0</v>
      </c>
      <c r="E14" t="str">
        <f t="shared" si="1"/>
        <v>−921,7744</v>
      </c>
      <c r="F14" t="str">
        <f t="shared" si="3"/>
        <v>−921,7744</v>
      </c>
    </row>
    <row r="15">
      <c r="A15" s="15" t="s">
        <v>42</v>
      </c>
      <c r="B15" s="15">
        <v>1820.407</v>
      </c>
      <c r="C15" t="str">
        <f t="shared" si="2"/>
        <v>1092,2442</v>
      </c>
      <c r="D15" s="15">
        <v>628.0</v>
      </c>
      <c r="E15" t="str">
        <f t="shared" si="1"/>
        <v>−464,2442</v>
      </c>
      <c r="F15" t="str">
        <f t="shared" si="3"/>
        <v>−464,2442</v>
      </c>
    </row>
    <row r="16">
      <c r="A16" s="15" t="s">
        <v>43</v>
      </c>
      <c r="B16" s="15">
        <v>1118.761</v>
      </c>
      <c r="C16" t="str">
        <f t="shared" si="2"/>
        <v>671,2566</v>
      </c>
      <c r="D16" s="15">
        <v>711.0</v>
      </c>
      <c r="E16" t="str">
        <f t="shared" si="1"/>
        <v>39,7434</v>
      </c>
    </row>
    <row r="17">
      <c r="A17" s="15" t="s">
        <v>44</v>
      </c>
      <c r="B17" s="15">
        <v>408.103</v>
      </c>
      <c r="C17" t="str">
        <f t="shared" si="2"/>
        <v>244,8618</v>
      </c>
      <c r="D17" s="15">
        <v>1062.0</v>
      </c>
      <c r="E17" t="str">
        <f t="shared" si="1"/>
        <v>817,1382</v>
      </c>
    </row>
    <row r="18">
      <c r="A18" s="15" t="s">
        <v>45</v>
      </c>
      <c r="B18" s="15">
        <v>47.117</v>
      </c>
      <c r="C18" t="str">
        <f t="shared" si="2"/>
        <v>28,2702</v>
      </c>
      <c r="D18" s="15">
        <v>1379.0</v>
      </c>
      <c r="E18" t="str">
        <f t="shared" si="1"/>
        <v>1350,7298</v>
      </c>
    </row>
    <row r="19">
      <c r="A19" s="15" t="s">
        <v>46</v>
      </c>
      <c r="B19" s="15">
        <v>0.0</v>
      </c>
      <c r="C19" s="15">
        <v>0.0</v>
      </c>
      <c r="D19" s="15">
        <v>1404.0</v>
      </c>
      <c r="E19" t="str">
        <f t="shared" si="1"/>
        <v>1404</v>
      </c>
    </row>
    <row r="20">
      <c r="A20" s="15" t="s">
        <v>47</v>
      </c>
      <c r="B20" t="str">
        <f t="shared" ref="B20:F20" si="4">sum(B8:B19)</f>
        <v>13096,014</v>
      </c>
      <c r="C20" t="str">
        <f t="shared" si="4"/>
        <v>7857,6084</v>
      </c>
      <c r="D20" t="str">
        <f t="shared" si="4"/>
        <v>12057</v>
      </c>
      <c r="E20" t="str">
        <f t="shared" si="4"/>
        <v>4199,3916</v>
      </c>
      <c r="F20" t="str">
        <f t="shared" si="4"/>
        <v>−2844,3738</v>
      </c>
    </row>
    <row r="22">
      <c r="B22" s="15" t="s">
        <v>48</v>
      </c>
    </row>
    <row r="23">
      <c r="B23" s="15" t="s">
        <v>49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1" width="23.0"/>
    <col customWidth="1" min="2" max="3" width="13.86"/>
    <col customWidth="1" min="4" max="4" width="8.71"/>
    <col customWidth="1" min="5" max="5" width="11.43"/>
    <col customWidth="1" min="6" max="6" width="11.86"/>
    <col customWidth="1" min="7" max="7" width="14.0"/>
  </cols>
  <sheetData>
    <row r="1">
      <c r="A1" s="1"/>
      <c r="B1" s="1"/>
      <c r="C1" s="1"/>
      <c r="E1" s="1"/>
      <c r="F1" s="1"/>
      <c r="G1" s="1"/>
    </row>
    <row r="2">
      <c r="A2" s="2" t="s">
        <v>0</v>
      </c>
      <c r="B2" s="1"/>
      <c r="C2" s="1"/>
      <c r="E2" s="1"/>
      <c r="F2" s="1"/>
      <c r="G2" s="1"/>
    </row>
    <row r="3">
      <c r="A3" s="1"/>
      <c r="B3" s="1"/>
      <c r="C3" s="1"/>
      <c r="E3" s="1"/>
      <c r="F3" s="1"/>
      <c r="G3" s="1"/>
    </row>
    <row r="4" ht="26.25" customHeight="1">
      <c r="A4" s="3" t="s">
        <v>1</v>
      </c>
      <c r="B4" s="1"/>
      <c r="C4" s="1"/>
      <c r="E4" s="1"/>
      <c r="F4" s="1"/>
      <c r="G4" s="1"/>
    </row>
    <row r="5">
      <c r="A5" s="1" t="s">
        <v>2</v>
      </c>
      <c r="B5" s="1"/>
      <c r="C5" s="1"/>
      <c r="E5" s="1"/>
      <c r="F5" s="1"/>
      <c r="G5" s="1"/>
    </row>
    <row r="6">
      <c r="A6" s="1"/>
      <c r="B6" s="1"/>
      <c r="C6" s="1"/>
      <c r="E6" s="1"/>
      <c r="F6" s="1"/>
      <c r="G6" s="1"/>
    </row>
    <row r="7">
      <c r="A7" s="1" t="s">
        <v>3</v>
      </c>
      <c r="B7" s="1">
        <v>9000.0</v>
      </c>
      <c r="C7" s="1"/>
      <c r="E7" s="1"/>
      <c r="F7" s="1"/>
      <c r="G7" s="1"/>
    </row>
    <row r="8">
      <c r="A8" s="1" t="s">
        <v>4</v>
      </c>
      <c r="B8" s="1">
        <v>868.0</v>
      </c>
      <c r="C8" s="4" t="s">
        <v>5</v>
      </c>
      <c r="E8" s="1"/>
      <c r="F8" s="1"/>
      <c r="G8" s="1"/>
    </row>
    <row r="9">
      <c r="A9" s="1" t="s">
        <v>6</v>
      </c>
      <c r="B9" s="5" t="str">
        <f>(B7*B8)/1000</f>
        <v>7812</v>
      </c>
      <c r="C9" s="1"/>
      <c r="E9" s="1"/>
      <c r="F9" s="1"/>
      <c r="G9" s="1"/>
    </row>
    <row r="10">
      <c r="A10" s="1" t="s">
        <v>7</v>
      </c>
      <c r="B10" s="4">
        <v>2844.0</v>
      </c>
      <c r="C10" s="1"/>
      <c r="E10" s="1"/>
      <c r="F10" s="1"/>
      <c r="G10" s="1"/>
    </row>
    <row r="11">
      <c r="A11" s="1" t="s">
        <v>8</v>
      </c>
      <c r="B11" s="6">
        <v>0.6</v>
      </c>
      <c r="C11" s="1" t="s">
        <v>9</v>
      </c>
      <c r="E11" s="1"/>
      <c r="F11" s="1"/>
      <c r="G11" s="1"/>
    </row>
    <row r="12">
      <c r="A12" s="4" t="s">
        <v>10</v>
      </c>
      <c r="B12" s="7">
        <v>0.2</v>
      </c>
      <c r="C12" s="4" t="s">
        <v>11</v>
      </c>
      <c r="E12" s="1"/>
      <c r="F12" s="1"/>
      <c r="G12" s="1"/>
    </row>
    <row r="13">
      <c r="A13" s="4" t="s">
        <v>12</v>
      </c>
      <c r="B13" s="7">
        <v>0.4</v>
      </c>
      <c r="C13" s="1"/>
      <c r="E13" s="1" t="s">
        <v>13</v>
      </c>
      <c r="F13" s="1"/>
      <c r="G13" s="1"/>
    </row>
    <row r="14">
      <c r="A14" s="1"/>
      <c r="B14" s="4"/>
      <c r="C14" s="1"/>
      <c r="E14" s="8"/>
      <c r="F14" s="1"/>
      <c r="G14" s="1"/>
    </row>
    <row r="15">
      <c r="A15" s="1" t="s">
        <v>14</v>
      </c>
      <c r="B15" s="4">
        <v>150000.0</v>
      </c>
      <c r="C15" s="1"/>
      <c r="E15" s="9" t="str">
        <f>B15-(B15*B16)</f>
        <v>120 000 kr</v>
      </c>
      <c r="F15" s="1"/>
      <c r="G15" s="1"/>
    </row>
    <row r="16">
      <c r="A16" s="1" t="s">
        <v>15</v>
      </c>
      <c r="B16" s="10">
        <v>0.2</v>
      </c>
      <c r="C16" s="11"/>
      <c r="E16" s="1"/>
      <c r="F16" s="1"/>
      <c r="G16" s="1"/>
    </row>
    <row r="17">
      <c r="A17" s="1" t="s">
        <v>6</v>
      </c>
      <c r="B17" s="5" t="str">
        <f>B9</f>
        <v>7812</v>
      </c>
      <c r="C17" s="12"/>
      <c r="E17" s="1"/>
      <c r="F17" s="1"/>
      <c r="G17" s="1"/>
    </row>
    <row r="18">
      <c r="A18" s="1" t="s">
        <v>16</v>
      </c>
      <c r="B18" s="1">
        <v>1.2</v>
      </c>
      <c r="C18" s="1"/>
      <c r="E18" s="1"/>
      <c r="F18" s="1"/>
      <c r="G18" s="1"/>
    </row>
    <row r="19">
      <c r="A19" s="1" t="s">
        <v>17</v>
      </c>
      <c r="B19" s="13">
        <v>0.04</v>
      </c>
      <c r="C19" s="13"/>
      <c r="E19" s="1"/>
      <c r="F19" s="1"/>
      <c r="G19" s="1"/>
    </row>
    <row r="20">
      <c r="A20" s="1" t="s">
        <v>18</v>
      </c>
      <c r="B20" s="14">
        <v>0.0025</v>
      </c>
      <c r="C20" s="14"/>
      <c r="E20" s="1"/>
      <c r="F20" s="1"/>
      <c r="G20" s="1"/>
    </row>
    <row r="21">
      <c r="A21" s="1"/>
      <c r="B21" s="1"/>
      <c r="C21" s="1"/>
      <c r="E21" s="1"/>
      <c r="F21" s="1"/>
      <c r="G21" s="1"/>
    </row>
    <row r="22">
      <c r="A22" s="1" t="s">
        <v>20</v>
      </c>
      <c r="B22" s="1"/>
      <c r="C22" s="1"/>
      <c r="E22" s="1"/>
      <c r="F22" s="1"/>
      <c r="G22" s="1"/>
    </row>
    <row r="23">
      <c r="A23" s="16" t="s">
        <v>21</v>
      </c>
      <c r="B23" s="16" t="s">
        <v>31</v>
      </c>
      <c r="C23" s="16" t="s">
        <v>32</v>
      </c>
      <c r="D23" s="16" t="s">
        <v>16</v>
      </c>
      <c r="E23" s="16" t="s">
        <v>33</v>
      </c>
      <c r="F23" s="16" t="s">
        <v>34</v>
      </c>
      <c r="G23" s="16" t="s">
        <v>35</v>
      </c>
    </row>
    <row r="24">
      <c r="A24" s="2">
        <v>1.0</v>
      </c>
      <c r="B24" s="5" t="str">
        <f>B17</f>
        <v>7812</v>
      </c>
      <c r="C24" s="5" t="str">
        <f>B10</f>
        <v>2844</v>
      </c>
      <c r="D24" s="17" t="str">
        <f>B18</f>
        <v>1,20 kr</v>
      </c>
      <c r="E24" s="9" t="str">
        <f>(B24*D24)+(C24*(B11+B12+B13))</f>
        <v>12 787 kr</v>
      </c>
      <c r="F24" s="18" t="str">
        <f>E15-E24</f>
        <v>107 213 kr</v>
      </c>
      <c r="G24" s="9" t="str">
        <f>E24</f>
        <v>12 787 kr</v>
      </c>
    </row>
    <row r="25">
      <c r="A25" s="2">
        <v>2.0</v>
      </c>
      <c r="B25" s="19" t="str">
        <f t="shared" ref="B25:C25" si="1">B24*(1 - $B$20)</f>
        <v>7792</v>
      </c>
      <c r="C25" s="19" t="str">
        <f t="shared" si="1"/>
        <v>2837</v>
      </c>
      <c r="D25" s="17" t="str">
        <f t="shared" ref="D25:D53" si="3">D24*(1+$B$19)</f>
        <v>1,25 kr</v>
      </c>
      <c r="E25" s="9" t="str">
        <f t="shared" ref="E25:E53" si="4">(B25*D25)+(C25*($B$11+$B$12+$B$13))</f>
        <v>13 129 kr</v>
      </c>
      <c r="F25" s="18" t="str">
        <f t="shared" ref="F25:F53" si="5">F24-E25</f>
        <v>94 084 kr</v>
      </c>
      <c r="G25" s="9" t="str">
        <f t="shared" ref="G25:G53" si="6">E25+G24</f>
        <v>25 916 kr</v>
      </c>
    </row>
    <row r="26">
      <c r="A26" s="2">
        <v>3.0</v>
      </c>
      <c r="B26" s="19" t="str">
        <f t="shared" ref="B26:C26" si="2">B25*(1 - $B$20)</f>
        <v>7773</v>
      </c>
      <c r="C26" s="19" t="str">
        <f t="shared" si="2"/>
        <v>2830</v>
      </c>
      <c r="D26" s="17" t="str">
        <f t="shared" si="3"/>
        <v>1,30 kr</v>
      </c>
      <c r="E26" s="9" t="str">
        <f t="shared" si="4"/>
        <v>13 484 kr</v>
      </c>
      <c r="F26" s="18" t="str">
        <f t="shared" si="5"/>
        <v>80 599 kr</v>
      </c>
      <c r="G26" s="9" t="str">
        <f t="shared" si="6"/>
        <v>39 401 kr</v>
      </c>
    </row>
    <row r="27">
      <c r="A27" s="2">
        <v>4.0</v>
      </c>
      <c r="B27" s="19" t="str">
        <f t="shared" ref="B27:C27" si="7">B26*(1 - $B$20)</f>
        <v>7754</v>
      </c>
      <c r="C27" s="19" t="str">
        <f t="shared" si="7"/>
        <v>2823</v>
      </c>
      <c r="D27" s="17" t="str">
        <f t="shared" si="3"/>
        <v>1,35 kr</v>
      </c>
      <c r="E27" s="9" t="str">
        <f t="shared" si="4"/>
        <v>13 853 kr</v>
      </c>
      <c r="F27" s="18" t="str">
        <f t="shared" si="5"/>
        <v>66 746 kr</v>
      </c>
      <c r="G27" s="9" t="str">
        <f t="shared" si="6"/>
        <v>53 254 kr</v>
      </c>
    </row>
    <row r="28">
      <c r="A28" s="2">
        <v>5.0</v>
      </c>
      <c r="B28" s="19" t="str">
        <f t="shared" ref="B28:C28" si="8">B27*(1 - $B$20)</f>
        <v>7734</v>
      </c>
      <c r="C28" s="19" t="str">
        <f t="shared" si="8"/>
        <v>2816</v>
      </c>
      <c r="D28" s="17" t="str">
        <f t="shared" si="3"/>
        <v>1,40 kr</v>
      </c>
      <c r="E28" s="9" t="str">
        <f t="shared" si="4"/>
        <v>14 236 kr</v>
      </c>
      <c r="F28" s="18" t="str">
        <f t="shared" si="5"/>
        <v>52 509 kr</v>
      </c>
      <c r="G28" s="9" t="str">
        <f t="shared" si="6"/>
        <v>67 491 kr</v>
      </c>
    </row>
    <row r="29">
      <c r="A29" s="2">
        <v>6.0</v>
      </c>
      <c r="B29" s="19" t="str">
        <f t="shared" ref="B29:C29" si="9">B28*(1 - $B$20)</f>
        <v>7715</v>
      </c>
      <c r="C29" s="19" t="str">
        <f t="shared" si="9"/>
        <v>2809</v>
      </c>
      <c r="D29" s="17" t="str">
        <f t="shared" si="3"/>
        <v>1,46 kr</v>
      </c>
      <c r="E29" s="9" t="str">
        <f t="shared" si="4"/>
        <v>14 634 kr</v>
      </c>
      <c r="F29" s="18" t="str">
        <f t="shared" si="5"/>
        <v>37 876 kr</v>
      </c>
      <c r="G29" s="9" t="str">
        <f t="shared" si="6"/>
        <v>82 124 kr</v>
      </c>
    </row>
    <row r="30">
      <c r="A30" s="2">
        <v>7.0</v>
      </c>
      <c r="B30" s="19" t="str">
        <f t="shared" ref="B30:C30" si="10">B29*(1 - $B$20)</f>
        <v>7696</v>
      </c>
      <c r="C30" s="19" t="str">
        <f t="shared" si="10"/>
        <v>2802</v>
      </c>
      <c r="D30" s="17" t="str">
        <f t="shared" si="3"/>
        <v>1,52 kr</v>
      </c>
      <c r="E30" s="9" t="str">
        <f t="shared" si="4"/>
        <v>15 047 kr</v>
      </c>
      <c r="F30" s="18" t="str">
        <f t="shared" si="5"/>
        <v>22 829 kr</v>
      </c>
      <c r="G30" s="9" t="str">
        <f t="shared" si="6"/>
        <v>97 171 kr</v>
      </c>
    </row>
    <row r="31">
      <c r="A31" s="2">
        <v>8.0</v>
      </c>
      <c r="B31" s="19" t="str">
        <f t="shared" ref="B31:C31" si="11">B30*(1 - $B$20)</f>
        <v>7676</v>
      </c>
      <c r="C31" s="19" t="str">
        <f t="shared" si="11"/>
        <v>2795</v>
      </c>
      <c r="D31" s="17" t="str">
        <f t="shared" si="3"/>
        <v>1,58 kr</v>
      </c>
      <c r="E31" s="9" t="str">
        <f t="shared" si="4"/>
        <v>15 475 kr</v>
      </c>
      <c r="F31" s="18" t="str">
        <f t="shared" si="5"/>
        <v>7 354 kr</v>
      </c>
      <c r="G31" s="9" t="str">
        <f t="shared" si="6"/>
        <v>112 646 kr</v>
      </c>
    </row>
    <row r="32">
      <c r="A32" s="2">
        <v>9.0</v>
      </c>
      <c r="B32" s="19" t="str">
        <f t="shared" ref="B32:C32" si="12">B31*(1 - $B$20)</f>
        <v>7657</v>
      </c>
      <c r="C32" s="19" t="str">
        <f t="shared" si="12"/>
        <v>2788</v>
      </c>
      <c r="D32" s="17" t="str">
        <f t="shared" si="3"/>
        <v>1,64 kr</v>
      </c>
      <c r="E32" s="9" t="str">
        <f t="shared" si="4"/>
        <v>15 920 kr</v>
      </c>
      <c r="F32" s="18" t="str">
        <f t="shared" si="5"/>
        <v>-8 567 kr</v>
      </c>
      <c r="G32" s="9" t="str">
        <f t="shared" si="6"/>
        <v>128 567 kr</v>
      </c>
    </row>
    <row r="33">
      <c r="A33" s="5" t="str">
        <f t="shared" ref="A33:A52" si="14">A32+1</f>
        <v>10</v>
      </c>
      <c r="B33" s="19" t="str">
        <f t="shared" ref="B33:C33" si="13">B32*(1 - $B$20)</f>
        <v>7638</v>
      </c>
      <c r="C33" s="19" t="str">
        <f t="shared" si="13"/>
        <v>2781</v>
      </c>
      <c r="D33" s="17" t="str">
        <f t="shared" si="3"/>
        <v>1,71 kr</v>
      </c>
      <c r="E33" s="9" t="str">
        <f t="shared" si="4"/>
        <v>16 382 kr</v>
      </c>
      <c r="F33" s="18" t="str">
        <f t="shared" si="5"/>
        <v>-24 949 kr</v>
      </c>
      <c r="G33" s="9" t="str">
        <f t="shared" si="6"/>
        <v>144 949 kr</v>
      </c>
    </row>
    <row r="34">
      <c r="A34" s="5" t="str">
        <f t="shared" si="14"/>
        <v>11</v>
      </c>
      <c r="B34" s="19" t="str">
        <f t="shared" ref="B34:C34" si="15">B33*(1 - $B$20)</f>
        <v>7619</v>
      </c>
      <c r="C34" s="19" t="str">
        <f t="shared" si="15"/>
        <v>2774</v>
      </c>
      <c r="D34" s="17" t="str">
        <f t="shared" si="3"/>
        <v>1,78 kr</v>
      </c>
      <c r="E34" s="9" t="str">
        <f t="shared" si="4"/>
        <v>16 862 kr</v>
      </c>
      <c r="F34" s="18" t="str">
        <f t="shared" si="5"/>
        <v>-41 811 kr</v>
      </c>
      <c r="G34" s="9" t="str">
        <f t="shared" si="6"/>
        <v>161 811 kr</v>
      </c>
    </row>
    <row r="35">
      <c r="A35" s="5" t="str">
        <f t="shared" si="14"/>
        <v>12</v>
      </c>
      <c r="B35" s="19" t="str">
        <f t="shared" ref="B35:C35" si="16">B34*(1 - $B$20)</f>
        <v>7600</v>
      </c>
      <c r="C35" s="19" t="str">
        <f t="shared" si="16"/>
        <v>2767</v>
      </c>
      <c r="D35" s="17" t="str">
        <f t="shared" si="3"/>
        <v>1,85 kr</v>
      </c>
      <c r="E35" s="9" t="str">
        <f t="shared" si="4"/>
        <v>17 360 kr</v>
      </c>
      <c r="F35" s="18" t="str">
        <f t="shared" si="5"/>
        <v>-59 170 kr</v>
      </c>
      <c r="G35" s="9" t="str">
        <f t="shared" si="6"/>
        <v>179 170 kr</v>
      </c>
    </row>
    <row r="36">
      <c r="A36" s="5" t="str">
        <f t="shared" si="14"/>
        <v>13</v>
      </c>
      <c r="B36" s="19" t="str">
        <f t="shared" ref="B36:C36" si="17">B35*(1 - $B$20)</f>
        <v>7581</v>
      </c>
      <c r="C36" s="19" t="str">
        <f t="shared" si="17"/>
        <v>2760</v>
      </c>
      <c r="D36" s="17" t="str">
        <f t="shared" si="3"/>
        <v>1,92 kr</v>
      </c>
      <c r="E36" s="9" t="str">
        <f t="shared" si="4"/>
        <v>17 876 kr</v>
      </c>
      <c r="F36" s="18" t="str">
        <f t="shared" si="5"/>
        <v>-77 047 kr</v>
      </c>
      <c r="G36" s="9" t="str">
        <f t="shared" si="6"/>
        <v>197 047 kr</v>
      </c>
    </row>
    <row r="37">
      <c r="A37" s="5" t="str">
        <f t="shared" si="14"/>
        <v>14</v>
      </c>
      <c r="B37" s="19" t="str">
        <f t="shared" ref="B37:C37" si="18">B36*(1 - $B$20)</f>
        <v>7562</v>
      </c>
      <c r="C37" s="19" t="str">
        <f t="shared" si="18"/>
        <v>2753</v>
      </c>
      <c r="D37" s="17" t="str">
        <f t="shared" si="3"/>
        <v>2,00 kr</v>
      </c>
      <c r="E37" s="9" t="str">
        <f t="shared" si="4"/>
        <v>18 413 kr</v>
      </c>
      <c r="F37" s="18" t="str">
        <f t="shared" si="5"/>
        <v>-95 460 kr</v>
      </c>
      <c r="G37" s="9" t="str">
        <f t="shared" si="6"/>
        <v>215 460 kr</v>
      </c>
    </row>
    <row r="38">
      <c r="A38" s="5" t="str">
        <f t="shared" si="14"/>
        <v>15</v>
      </c>
      <c r="B38" s="19" t="str">
        <f t="shared" ref="B38:C38" si="19">B37*(1 - $B$20)</f>
        <v>7543</v>
      </c>
      <c r="C38" s="19" t="str">
        <f t="shared" si="19"/>
        <v>2746</v>
      </c>
      <c r="D38" s="17" t="str">
        <f t="shared" si="3"/>
        <v>2,08 kr</v>
      </c>
      <c r="E38" s="9" t="str">
        <f t="shared" si="4"/>
        <v>18 970 kr</v>
      </c>
      <c r="F38" s="18" t="str">
        <f t="shared" si="5"/>
        <v>-114 429 kr</v>
      </c>
      <c r="G38" s="9" t="str">
        <f t="shared" si="6"/>
        <v>234 429 kr</v>
      </c>
    </row>
    <row r="39">
      <c r="A39" s="5" t="str">
        <f t="shared" si="14"/>
        <v>16</v>
      </c>
      <c r="B39" s="19" t="str">
        <f t="shared" ref="B39:C39" si="20">B38*(1 - $B$20)</f>
        <v>7524</v>
      </c>
      <c r="C39" s="19" t="str">
        <f t="shared" si="20"/>
        <v>2739</v>
      </c>
      <c r="D39" s="17" t="str">
        <f t="shared" si="3"/>
        <v>2,16 kr</v>
      </c>
      <c r="E39" s="9" t="str">
        <f t="shared" si="4"/>
        <v>19 548 kr</v>
      </c>
      <c r="F39" s="18" t="str">
        <f t="shared" si="5"/>
        <v>-133 977 kr</v>
      </c>
      <c r="G39" s="9" t="str">
        <f t="shared" si="6"/>
        <v>253 977 kr</v>
      </c>
    </row>
    <row r="40">
      <c r="A40" s="5" t="str">
        <f t="shared" si="14"/>
        <v>17</v>
      </c>
      <c r="B40" s="19" t="str">
        <f t="shared" ref="B40:C40" si="21">B39*(1 - $B$20)</f>
        <v>7505</v>
      </c>
      <c r="C40" s="19" t="str">
        <f t="shared" si="21"/>
        <v>2732</v>
      </c>
      <c r="D40" s="17" t="str">
        <f t="shared" si="3"/>
        <v>2,25 kr</v>
      </c>
      <c r="E40" s="9" t="str">
        <f t="shared" si="4"/>
        <v>20 148 kr</v>
      </c>
      <c r="F40" s="18" t="str">
        <f t="shared" si="5"/>
        <v>-154 125 kr</v>
      </c>
      <c r="G40" s="9" t="str">
        <f t="shared" si="6"/>
        <v>274 125 kr</v>
      </c>
    </row>
    <row r="41">
      <c r="A41" s="5" t="str">
        <f t="shared" si="14"/>
        <v>18</v>
      </c>
      <c r="B41" s="19" t="str">
        <f t="shared" ref="B41:C41" si="22">B40*(1 - $B$20)</f>
        <v>7487</v>
      </c>
      <c r="C41" s="19" t="str">
        <f t="shared" si="22"/>
        <v>2726</v>
      </c>
      <c r="D41" s="17" t="str">
        <f t="shared" si="3"/>
        <v>2,34 kr</v>
      </c>
      <c r="E41" s="9" t="str">
        <f t="shared" si="4"/>
        <v>20 770 kr</v>
      </c>
      <c r="F41" s="18" t="str">
        <f t="shared" si="5"/>
        <v>-174 895 kr</v>
      </c>
      <c r="G41" s="9" t="str">
        <f t="shared" si="6"/>
        <v>294 895 kr</v>
      </c>
    </row>
    <row r="42">
      <c r="A42" s="5" t="str">
        <f t="shared" si="14"/>
        <v>19</v>
      </c>
      <c r="B42" s="19" t="str">
        <f t="shared" ref="B42:C42" si="23">B41*(1 - $B$20)</f>
        <v>7468</v>
      </c>
      <c r="C42" s="19" t="str">
        <f t="shared" si="23"/>
        <v>2719</v>
      </c>
      <c r="D42" s="17" t="str">
        <f t="shared" si="3"/>
        <v>2,43 kr</v>
      </c>
      <c r="E42" s="9" t="str">
        <f t="shared" si="4"/>
        <v>21 417 kr</v>
      </c>
      <c r="F42" s="18" t="str">
        <f t="shared" si="5"/>
        <v>-196 311 kr</v>
      </c>
      <c r="G42" s="9" t="str">
        <f t="shared" si="6"/>
        <v>316 311 kr</v>
      </c>
    </row>
    <row r="43">
      <c r="A43" s="5" t="str">
        <f t="shared" si="14"/>
        <v>20</v>
      </c>
      <c r="B43" s="19" t="str">
        <f t="shared" ref="B43:C43" si="24">B42*(1 - $B$20)</f>
        <v>7449</v>
      </c>
      <c r="C43" s="19" t="str">
        <f t="shared" si="24"/>
        <v>2712</v>
      </c>
      <c r="D43" s="17" t="str">
        <f t="shared" si="3"/>
        <v>2,53 kr</v>
      </c>
      <c r="E43" s="9" t="str">
        <f t="shared" si="4"/>
        <v>22 087 kr</v>
      </c>
      <c r="F43" s="18" t="str">
        <f t="shared" si="5"/>
        <v>-218 399 kr</v>
      </c>
      <c r="G43" s="9" t="str">
        <f t="shared" si="6"/>
        <v>338 399 kr</v>
      </c>
    </row>
    <row r="44">
      <c r="A44" s="5" t="str">
        <f t="shared" si="14"/>
        <v>21</v>
      </c>
      <c r="B44" s="19" t="str">
        <f t="shared" ref="B44:C44" si="25">B43*(1 - $B$20)</f>
        <v>7431</v>
      </c>
      <c r="C44" s="19" t="str">
        <f t="shared" si="25"/>
        <v>2705</v>
      </c>
      <c r="D44" s="17" t="str">
        <f t="shared" si="3"/>
        <v>2,63 kr</v>
      </c>
      <c r="E44" s="9" t="str">
        <f t="shared" si="4"/>
        <v>22 784 kr</v>
      </c>
      <c r="F44" s="18" t="str">
        <f t="shared" si="5"/>
        <v>-241 182 kr</v>
      </c>
      <c r="G44" s="9" t="str">
        <f t="shared" si="6"/>
        <v>361 182 kr</v>
      </c>
    </row>
    <row r="45">
      <c r="A45" s="5" t="str">
        <f t="shared" si="14"/>
        <v>22</v>
      </c>
      <c r="B45" s="19" t="str">
        <f t="shared" ref="B45:C45" si="26">B44*(1 - $B$20)</f>
        <v>7412</v>
      </c>
      <c r="C45" s="19" t="str">
        <f t="shared" si="26"/>
        <v>2698</v>
      </c>
      <c r="D45" s="17" t="str">
        <f t="shared" si="3"/>
        <v>2,73 kr</v>
      </c>
      <c r="E45" s="9" t="str">
        <f t="shared" si="4"/>
        <v>23 506 kr</v>
      </c>
      <c r="F45" s="18" t="str">
        <f t="shared" si="5"/>
        <v>-264 689 kr</v>
      </c>
      <c r="G45" s="9" t="str">
        <f t="shared" si="6"/>
        <v>384 689 kr</v>
      </c>
    </row>
    <row r="46">
      <c r="A46" s="5" t="str">
        <f t="shared" si="14"/>
        <v>23</v>
      </c>
      <c r="B46" s="19" t="str">
        <f t="shared" ref="B46:C46" si="27">B45*(1 - $B$20)</f>
        <v>7393</v>
      </c>
      <c r="C46" s="19" t="str">
        <f t="shared" si="27"/>
        <v>2692</v>
      </c>
      <c r="D46" s="17" t="str">
        <f t="shared" si="3"/>
        <v>2,84 kr</v>
      </c>
      <c r="E46" s="9" t="str">
        <f t="shared" si="4"/>
        <v>24 256 kr</v>
      </c>
      <c r="F46" s="18" t="str">
        <f t="shared" si="5"/>
        <v>-288 945 kr</v>
      </c>
      <c r="G46" s="9" t="str">
        <f t="shared" si="6"/>
        <v>408 945 kr</v>
      </c>
    </row>
    <row r="47">
      <c r="A47" s="5" t="str">
        <f t="shared" si="14"/>
        <v>24</v>
      </c>
      <c r="B47" s="19" t="str">
        <f t="shared" ref="B47:C47" si="28">B46*(1 - $B$20)</f>
        <v>7375</v>
      </c>
      <c r="C47" s="19" t="str">
        <f t="shared" si="28"/>
        <v>2685</v>
      </c>
      <c r="D47" s="17" t="str">
        <f t="shared" si="3"/>
        <v>2,96 kr</v>
      </c>
      <c r="E47" s="9" t="str">
        <f t="shared" si="4"/>
        <v>25 034 kr</v>
      </c>
      <c r="F47" s="18" t="str">
        <f t="shared" si="5"/>
        <v>-313 979 kr</v>
      </c>
      <c r="G47" s="9" t="str">
        <f t="shared" si="6"/>
        <v>433 979 kr</v>
      </c>
    </row>
    <row r="48">
      <c r="A48" s="5" t="str">
        <f t="shared" si="14"/>
        <v>25</v>
      </c>
      <c r="B48" s="19" t="str">
        <f t="shared" ref="B48:C48" si="29">B47*(1 - $B$20)</f>
        <v>7357</v>
      </c>
      <c r="C48" s="19" t="str">
        <f t="shared" si="29"/>
        <v>2678</v>
      </c>
      <c r="D48" s="17" t="str">
        <f t="shared" si="3"/>
        <v>3,08 kr</v>
      </c>
      <c r="E48" s="9" t="str">
        <f t="shared" si="4"/>
        <v>25 842 kr</v>
      </c>
      <c r="F48" s="18" t="str">
        <f t="shared" si="5"/>
        <v>-339 821 kr</v>
      </c>
      <c r="G48" s="9" t="str">
        <f t="shared" si="6"/>
        <v>459 821 kr</v>
      </c>
    </row>
    <row r="49">
      <c r="A49" s="5" t="str">
        <f t="shared" si="14"/>
        <v>26</v>
      </c>
      <c r="B49" s="19" t="str">
        <f t="shared" ref="B49:C49" si="30">B48*(1 - $B$20)</f>
        <v>7338</v>
      </c>
      <c r="C49" s="19" t="str">
        <f t="shared" si="30"/>
        <v>2671</v>
      </c>
      <c r="D49" s="17" t="str">
        <f t="shared" si="3"/>
        <v>3,20 kr</v>
      </c>
      <c r="E49" s="9" t="str">
        <f t="shared" si="4"/>
        <v>26 680 kr</v>
      </c>
      <c r="F49" s="18" t="str">
        <f t="shared" si="5"/>
        <v>-366 502 kr</v>
      </c>
      <c r="G49" s="9" t="str">
        <f t="shared" si="6"/>
        <v>486 502 kr</v>
      </c>
    </row>
    <row r="50">
      <c r="A50" s="5" t="str">
        <f t="shared" si="14"/>
        <v>27</v>
      </c>
      <c r="B50" s="19" t="str">
        <f t="shared" ref="B50:C50" si="31">B49*(1 - $B$20)</f>
        <v>7320</v>
      </c>
      <c r="C50" s="19" t="str">
        <f t="shared" si="31"/>
        <v>2665</v>
      </c>
      <c r="D50" s="17" t="str">
        <f t="shared" si="3"/>
        <v>3,33 kr</v>
      </c>
      <c r="E50" s="9" t="str">
        <f t="shared" si="4"/>
        <v>27 550 kr</v>
      </c>
      <c r="F50" s="18" t="str">
        <f t="shared" si="5"/>
        <v>-394 052 kr</v>
      </c>
      <c r="G50" s="9" t="str">
        <f t="shared" si="6"/>
        <v>514 052 kr</v>
      </c>
    </row>
    <row r="51">
      <c r="A51" s="5" t="str">
        <f t="shared" si="14"/>
        <v>28</v>
      </c>
      <c r="B51" s="19" t="str">
        <f t="shared" ref="B51:C51" si="32">B50*(1 - $B$20)</f>
        <v>7301</v>
      </c>
      <c r="C51" s="19" t="str">
        <f t="shared" si="32"/>
        <v>2658</v>
      </c>
      <c r="D51" s="17" t="str">
        <f t="shared" si="3"/>
        <v>3,46 kr</v>
      </c>
      <c r="E51" s="9" t="str">
        <f t="shared" si="4"/>
        <v>28 453 kr</v>
      </c>
      <c r="F51" s="18" t="str">
        <f t="shared" si="5"/>
        <v>-422 505 kr</v>
      </c>
      <c r="G51" s="9" t="str">
        <f t="shared" si="6"/>
        <v>542 505 kr</v>
      </c>
    </row>
    <row r="52">
      <c r="A52" s="5" t="str">
        <f t="shared" si="14"/>
        <v>29</v>
      </c>
      <c r="B52" s="19" t="str">
        <f t="shared" ref="B52:C52" si="33">B51*(1 - $B$20)</f>
        <v>7283</v>
      </c>
      <c r="C52" s="19" t="str">
        <f t="shared" si="33"/>
        <v>2651</v>
      </c>
      <c r="D52" s="17" t="str">
        <f t="shared" si="3"/>
        <v>3,60 kr</v>
      </c>
      <c r="E52" s="9" t="str">
        <f t="shared" si="4"/>
        <v>29 390 kr</v>
      </c>
      <c r="F52" s="18" t="str">
        <f t="shared" si="5"/>
        <v>-451 896 kr</v>
      </c>
      <c r="G52" s="9" t="str">
        <f t="shared" si="6"/>
        <v>571 896 kr</v>
      </c>
    </row>
    <row r="53">
      <c r="A53" s="2">
        <v>30.0</v>
      </c>
      <c r="B53" s="19" t="str">
        <f t="shared" ref="B53:C53" si="34">B52*(1 - $B$20)</f>
        <v>7265</v>
      </c>
      <c r="C53" s="19" t="str">
        <f t="shared" si="34"/>
        <v>2645</v>
      </c>
      <c r="D53" s="17" t="str">
        <f t="shared" si="3"/>
        <v>3,74 kr</v>
      </c>
      <c r="E53" s="9" t="str">
        <f t="shared" si="4"/>
        <v>30 362 kr</v>
      </c>
      <c r="F53" s="18" t="str">
        <f t="shared" si="5"/>
        <v>-482 258 kr</v>
      </c>
      <c r="G53" s="9" t="str">
        <f t="shared" si="6"/>
        <v>602 258 kr</v>
      </c>
    </row>
  </sheetData>
  <drawing r:id="rId1"/>
</worksheet>
</file>