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2624"/>
  <workbookPr autoCompressPictures="0"/>
  <bookViews>
    <workbookView xWindow="360" yWindow="60" windowWidth="42080" windowHeight="28300"/>
  </bookViews>
  <sheets>
    <sheet name="Blad1" sheetId="1" r:id="rId1"/>
    <sheet name="Sheet1" sheetId="2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50" i="1" l="1"/>
  <c r="B32" i="1"/>
  <c r="B34" i="1"/>
  <c r="C34" i="1"/>
  <c r="L4" i="1"/>
  <c r="C32" i="1"/>
  <c r="B33" i="1"/>
  <c r="C33" i="1"/>
  <c r="B48" i="1"/>
  <c r="C48" i="1"/>
  <c r="B46" i="1"/>
  <c r="C46" i="1"/>
  <c r="B44" i="1"/>
  <c r="C44" i="1"/>
  <c r="B42" i="1"/>
  <c r="C42" i="1"/>
  <c r="B40" i="1"/>
  <c r="C40" i="1"/>
  <c r="B38" i="1"/>
  <c r="C38" i="1"/>
  <c r="B36" i="1"/>
  <c r="C36" i="1"/>
  <c r="B49" i="1"/>
  <c r="C49" i="1"/>
  <c r="B47" i="1"/>
  <c r="C47" i="1"/>
  <c r="B45" i="1"/>
  <c r="C45" i="1"/>
  <c r="B43" i="1"/>
  <c r="C43" i="1"/>
  <c r="B41" i="1"/>
  <c r="C41" i="1"/>
  <c r="B39" i="1"/>
  <c r="C39" i="1"/>
  <c r="B37" i="1"/>
  <c r="C37" i="1"/>
  <c r="B35" i="1"/>
  <c r="C35" i="1"/>
  <c r="B31" i="1"/>
  <c r="C31" i="1"/>
  <c r="B29" i="1"/>
  <c r="C29" i="1"/>
  <c r="B27" i="1"/>
  <c r="C27" i="1"/>
  <c r="B25" i="1"/>
  <c r="C25" i="1"/>
  <c r="B23" i="1"/>
  <c r="C23" i="1"/>
  <c r="B21" i="1"/>
  <c r="C21" i="1"/>
  <c r="B19" i="1"/>
  <c r="C19" i="1"/>
  <c r="B17" i="1"/>
  <c r="C17" i="1"/>
  <c r="B15" i="1"/>
  <c r="C15" i="1"/>
  <c r="B13" i="1"/>
  <c r="C13" i="1"/>
  <c r="B11" i="1"/>
  <c r="C11" i="1"/>
  <c r="B30" i="1"/>
  <c r="C30" i="1"/>
  <c r="B28" i="1"/>
  <c r="C28" i="1"/>
  <c r="B26" i="1"/>
  <c r="C26" i="1"/>
  <c r="B24" i="1"/>
  <c r="C24" i="1"/>
  <c r="B22" i="1"/>
  <c r="C22" i="1"/>
  <c r="B20" i="1"/>
  <c r="C20" i="1"/>
  <c r="B18" i="1"/>
  <c r="C18" i="1"/>
  <c r="B16" i="1"/>
  <c r="C16" i="1"/>
  <c r="B14" i="1"/>
  <c r="C14" i="1"/>
  <c r="B12" i="1"/>
  <c r="C12" i="1"/>
  <c r="B10" i="1"/>
  <c r="C10" i="1"/>
  <c r="B6" i="1"/>
  <c r="C6" i="1"/>
  <c r="B8" i="1"/>
  <c r="C8" i="1"/>
  <c r="B9" i="1"/>
  <c r="C9" i="1"/>
  <c r="B7" i="1"/>
  <c r="C7" i="1"/>
  <c r="B4" i="1"/>
  <c r="C4" i="1"/>
  <c r="B2" i="1"/>
  <c r="C2" i="1"/>
  <c r="B5" i="1"/>
  <c r="C5" i="1"/>
  <c r="B3" i="1"/>
  <c r="C3" i="1"/>
</calcChain>
</file>

<file path=xl/sharedStrings.xml><?xml version="1.0" encoding="utf-8"?>
<sst xmlns="http://schemas.openxmlformats.org/spreadsheetml/2006/main" count="14" uniqueCount="14">
  <si>
    <t>rum</t>
  </si>
  <si>
    <t>kurva</t>
  </si>
  <si>
    <t>min</t>
  </si>
  <si>
    <t>max</t>
  </si>
  <si>
    <t>kurva 5</t>
  </si>
  <si>
    <t>kurva 0</t>
  </si>
  <si>
    <t>kurva -5</t>
  </si>
  <si>
    <t>värmestopp</t>
  </si>
  <si>
    <t>nattsänk</t>
  </si>
  <si>
    <t>värmestart</t>
  </si>
  <si>
    <t>Kurvlutning</t>
  </si>
  <si>
    <t>Utetemp</t>
  </si>
  <si>
    <t>Frambör beräkning</t>
  </si>
  <si>
    <t>Frambör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</si>
</sst>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°C&quot;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6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wrapText="1"/>
    </xf>
    <xf numFmtId="0" fontId="1" fillId="2" borderId="0" xfId="0" applyFont="1" applyFill="1" applyAlignment="1"/>
    <xf numFmtId="164" fontId="1" fillId="2" borderId="0" xfId="0" applyNumberFormat="1" applyFont="1" applyFill="1"/>
    <xf numFmtId="0" fontId="1" fillId="2" borderId="0" xfId="0" applyNumberFormat="1" applyFont="1" applyFill="1"/>
    <xf numFmtId="0" fontId="1" fillId="2" borderId="0" xfId="0" applyFont="1" applyFill="1"/>
    <xf numFmtId="3" fontId="1" fillId="2" borderId="0" xfId="0" applyNumberFormat="1" applyFont="1" applyFill="1"/>
    <xf numFmtId="0" fontId="2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2"/>
    </mc:Choice>
    <mc:Fallback>
      <c:style val="2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0620105789551809"/>
          <c:y val="0.105555555555556"/>
          <c:w val="0.922001825829259"/>
          <c:h val="0.83788363284632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Blad1!$C$1</c:f>
              <c:strCache>
                <c:ptCount val="1"/>
                <c:pt idx="0">
                  <c:v>Frambör</c:v>
                </c:pt>
              </c:strCache>
            </c:strRef>
          </c:tx>
          <c:spPr>
            <a:gradFill flip="none" rotWithShape="1">
              <a:gsLst>
                <a:gs pos="42000">
                  <a:schemeClr val="accent1"/>
                </a:gs>
                <a:gs pos="100000">
                  <a:prstClr val="white"/>
                </a:gs>
                <a:gs pos="99000">
                  <a:srgbClr val="FF6600"/>
                </a:gs>
              </a:gsLst>
              <a:lin ang="0" scaled="1"/>
              <a:tileRect/>
            </a:gradFill>
            <a:ln>
              <a:noFill/>
            </a:ln>
            <a:effectLst/>
          </c:spPr>
          <c:invertIfNegative val="0"/>
          <c:dLbls>
            <c:txPr>
              <a:bodyPr rot="0" vert="horz" lIns="0" anchor="b" anchorCtr="0">
                <a:noAutofit/>
              </a:bodyPr>
              <a:lstStyle/>
              <a:p>
                <a:pPr>
                  <a:defRPr sz="800" baseline="0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Blad1!$A$2:$A$50</c:f>
              <c:numCache>
                <c:formatCode>#,##0</c:formatCode>
                <c:ptCount val="49"/>
                <c:pt idx="0">
                  <c:v>-30.0</c:v>
                </c:pt>
                <c:pt idx="1">
                  <c:v>-29.0</c:v>
                </c:pt>
                <c:pt idx="2">
                  <c:v>-28.0</c:v>
                </c:pt>
                <c:pt idx="3">
                  <c:v>-27.0</c:v>
                </c:pt>
                <c:pt idx="4">
                  <c:v>-26.0</c:v>
                </c:pt>
                <c:pt idx="5">
                  <c:v>-25.0</c:v>
                </c:pt>
                <c:pt idx="6">
                  <c:v>-24.0</c:v>
                </c:pt>
                <c:pt idx="7">
                  <c:v>-23.0</c:v>
                </c:pt>
                <c:pt idx="8">
                  <c:v>-22.0</c:v>
                </c:pt>
                <c:pt idx="9">
                  <c:v>-21.0</c:v>
                </c:pt>
                <c:pt idx="10">
                  <c:v>-20.0</c:v>
                </c:pt>
                <c:pt idx="11">
                  <c:v>-19.0</c:v>
                </c:pt>
                <c:pt idx="12">
                  <c:v>-18.0</c:v>
                </c:pt>
                <c:pt idx="13">
                  <c:v>-17.0</c:v>
                </c:pt>
                <c:pt idx="14">
                  <c:v>-16.0</c:v>
                </c:pt>
                <c:pt idx="15">
                  <c:v>-15.0</c:v>
                </c:pt>
                <c:pt idx="16">
                  <c:v>-14.0</c:v>
                </c:pt>
                <c:pt idx="17">
                  <c:v>-13.0</c:v>
                </c:pt>
                <c:pt idx="18">
                  <c:v>-12.0</c:v>
                </c:pt>
                <c:pt idx="19">
                  <c:v>-11.0</c:v>
                </c:pt>
                <c:pt idx="20">
                  <c:v>-10.0</c:v>
                </c:pt>
                <c:pt idx="21">
                  <c:v>-9.0</c:v>
                </c:pt>
                <c:pt idx="22">
                  <c:v>-8.0</c:v>
                </c:pt>
                <c:pt idx="23">
                  <c:v>-7.0</c:v>
                </c:pt>
                <c:pt idx="24">
                  <c:v>-6.0</c:v>
                </c:pt>
                <c:pt idx="25">
                  <c:v>-5.0</c:v>
                </c:pt>
                <c:pt idx="26">
                  <c:v>-4.0</c:v>
                </c:pt>
                <c:pt idx="27">
                  <c:v>-3.0</c:v>
                </c:pt>
                <c:pt idx="28">
                  <c:v>-2.0</c:v>
                </c:pt>
                <c:pt idx="29">
                  <c:v>-1.0</c:v>
                </c:pt>
                <c:pt idx="30">
                  <c:v>0.0</c:v>
                </c:pt>
                <c:pt idx="31">
                  <c:v>1.0</c:v>
                </c:pt>
                <c:pt idx="32">
                  <c:v>2.0</c:v>
                </c:pt>
                <c:pt idx="33">
                  <c:v>3.0</c:v>
                </c:pt>
                <c:pt idx="34">
                  <c:v>4.0</c:v>
                </c:pt>
                <c:pt idx="35">
                  <c:v>5.0</c:v>
                </c:pt>
                <c:pt idx="36">
                  <c:v>6.0</c:v>
                </c:pt>
                <c:pt idx="37">
                  <c:v>7.0</c:v>
                </c:pt>
                <c:pt idx="38">
                  <c:v>8.0</c:v>
                </c:pt>
                <c:pt idx="39">
                  <c:v>9.0</c:v>
                </c:pt>
                <c:pt idx="40">
                  <c:v>10.0</c:v>
                </c:pt>
                <c:pt idx="41">
                  <c:v>11.0</c:v>
                </c:pt>
                <c:pt idx="42">
                  <c:v>12.0</c:v>
                </c:pt>
                <c:pt idx="43">
                  <c:v>13.0</c:v>
                </c:pt>
                <c:pt idx="44">
                  <c:v>14.0</c:v>
                </c:pt>
                <c:pt idx="45">
                  <c:v>15.0</c:v>
                </c:pt>
                <c:pt idx="46">
                  <c:v>16.0</c:v>
                </c:pt>
                <c:pt idx="47">
                  <c:v>17.0</c:v>
                </c:pt>
                <c:pt idx="48">
                  <c:v>18.0</c:v>
                </c:pt>
              </c:numCache>
            </c:numRef>
          </c:cat>
          <c:val>
            <c:numRef>
              <c:f>Blad1!$C$2:$C$50</c:f>
              <c:numCache>
                <c:formatCode>#,##0</c:formatCode>
                <c:ptCount val="49"/>
                <c:pt idx="0">
                  <c:v>55.0</c:v>
                </c:pt>
                <c:pt idx="1">
                  <c:v>55.0</c:v>
                </c:pt>
                <c:pt idx="2">
                  <c:v>55.0</c:v>
                </c:pt>
                <c:pt idx="3">
                  <c:v>55.0</c:v>
                </c:pt>
                <c:pt idx="4">
                  <c:v>55.0</c:v>
                </c:pt>
                <c:pt idx="5">
                  <c:v>55.0</c:v>
                </c:pt>
                <c:pt idx="6">
                  <c:v>55.0</c:v>
                </c:pt>
                <c:pt idx="7">
                  <c:v>55.0</c:v>
                </c:pt>
                <c:pt idx="8">
                  <c:v>55.0</c:v>
                </c:pt>
                <c:pt idx="9">
                  <c:v>55.0</c:v>
                </c:pt>
                <c:pt idx="10">
                  <c:v>55.0</c:v>
                </c:pt>
                <c:pt idx="11">
                  <c:v>55.0</c:v>
                </c:pt>
                <c:pt idx="12">
                  <c:v>55.0</c:v>
                </c:pt>
                <c:pt idx="13">
                  <c:v>55.0</c:v>
                </c:pt>
                <c:pt idx="14">
                  <c:v>54.7659264</c:v>
                </c:pt>
                <c:pt idx="15">
                  <c:v>53.780556</c:v>
                </c:pt>
                <c:pt idx="16">
                  <c:v>52.7951856</c:v>
                </c:pt>
                <c:pt idx="17">
                  <c:v>51.8098152</c:v>
                </c:pt>
                <c:pt idx="18">
                  <c:v>50.8244448</c:v>
                </c:pt>
                <c:pt idx="19">
                  <c:v>49.8390744</c:v>
                </c:pt>
                <c:pt idx="20">
                  <c:v>48.853704</c:v>
                </c:pt>
                <c:pt idx="21">
                  <c:v>47.8683336</c:v>
                </c:pt>
                <c:pt idx="22">
                  <c:v>46.8829632</c:v>
                </c:pt>
                <c:pt idx="23">
                  <c:v>45.8975928</c:v>
                </c:pt>
                <c:pt idx="24">
                  <c:v>44.9122224</c:v>
                </c:pt>
                <c:pt idx="25">
                  <c:v>43.926852</c:v>
                </c:pt>
                <c:pt idx="26">
                  <c:v>42.9414816</c:v>
                </c:pt>
                <c:pt idx="27">
                  <c:v>41.9561112</c:v>
                </c:pt>
                <c:pt idx="28">
                  <c:v>40.9707408</c:v>
                </c:pt>
                <c:pt idx="29">
                  <c:v>39.9853704</c:v>
                </c:pt>
                <c:pt idx="30">
                  <c:v>39.0</c:v>
                </c:pt>
                <c:pt idx="31">
                  <c:v>38.0146296</c:v>
                </c:pt>
                <c:pt idx="32">
                  <c:v>37.0292592</c:v>
                </c:pt>
                <c:pt idx="33">
                  <c:v>36.0438888</c:v>
                </c:pt>
                <c:pt idx="34">
                  <c:v>35.0585184</c:v>
                </c:pt>
                <c:pt idx="35">
                  <c:v>34.073148</c:v>
                </c:pt>
                <c:pt idx="36">
                  <c:v>33.0877776</c:v>
                </c:pt>
                <c:pt idx="37">
                  <c:v>32.1024072</c:v>
                </c:pt>
                <c:pt idx="38">
                  <c:v>31.1170368</c:v>
                </c:pt>
                <c:pt idx="39">
                  <c:v>30.1316664</c:v>
                </c:pt>
                <c:pt idx="40">
                  <c:v>29.146296</c:v>
                </c:pt>
                <c:pt idx="41">
                  <c:v>28.1609256</c:v>
                </c:pt>
                <c:pt idx="42">
                  <c:v>27.1755552</c:v>
                </c:pt>
                <c:pt idx="43">
                  <c:v>26.1901848</c:v>
                </c:pt>
                <c:pt idx="44">
                  <c:v>25.2048144</c:v>
                </c:pt>
                <c:pt idx="45">
                  <c:v>24.219444</c:v>
                </c:pt>
                <c:pt idx="46">
                  <c:v>23.2340736</c:v>
                </c:pt>
                <c:pt idx="47">
                  <c:v>22.2487032</c:v>
                </c:pt>
                <c:pt idx="48">
                  <c:v>10.0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95"/>
        <c:axId val="2135231896"/>
        <c:axId val="2129900456"/>
      </c:barChart>
      <c:catAx>
        <c:axId val="2135231896"/>
        <c:scaling>
          <c:orientation val="maxMin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 rot="0" vert="horz" anchor="t" anchorCtr="0"/>
          <a:lstStyle/>
          <a:p>
            <a:pPr>
              <a:defRPr sz="800" kern="900"/>
            </a:pPr>
            <a:endParaRPr lang="en-US"/>
          </a:p>
        </c:txPr>
        <c:crossAx val="2129900456"/>
        <c:crosses val="autoZero"/>
        <c:auto val="1"/>
        <c:lblAlgn val="ctr"/>
        <c:lblOffset val="100"/>
        <c:noMultiLvlLbl val="0"/>
      </c:catAx>
      <c:valAx>
        <c:axId val="2129900456"/>
        <c:scaling>
          <c:orientation val="minMax"/>
        </c:scaling>
        <c:delete val="0"/>
        <c:axPos val="b"/>
        <c:majorGridlines>
          <c:spPr>
            <a:ln>
              <a:noFill/>
            </a:ln>
          </c:spPr>
        </c:majorGridlines>
        <c:minorGridlines>
          <c:spPr>
            <a:ln w="6350">
              <a:noFill/>
            </a:ln>
          </c:spPr>
        </c:minorGridlines>
        <c:numFmt formatCode="#,##0&quot; °C&quot;" sourceLinked="0"/>
        <c:majorTickMark val="out"/>
        <c:minorTickMark val="none"/>
        <c:tickLblPos val="nextTo"/>
        <c:crossAx val="2135231896"/>
        <c:crosses val="max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389467</xdr:colOff>
      <xdr:row>2</xdr:row>
      <xdr:rowOff>84668</xdr:rowOff>
    </xdr:from>
    <xdr:to>
      <xdr:col>13</xdr:col>
      <xdr:colOff>448735</xdr:colOff>
      <xdr:row>75</xdr:row>
      <xdr:rowOff>93135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abSelected="1" zoomScale="150" zoomScaleNormal="150" zoomScalePageLayoutView="150" workbookViewId="0">
      <pane ySplit="2" topLeftCell="A3" activePane="bottomLeft" state="frozen"/>
      <selection pane="bottomLeft" activeCell="F2" sqref="F2"/>
    </sheetView>
  </sheetViews>
  <sheetFormatPr baseColWidth="10" defaultColWidth="8.83203125" defaultRowHeight="11" x14ac:dyDescent="0"/>
  <cols>
    <col min="1" max="1" width="8.83203125" style="5"/>
    <col min="2" max="2" width="12.5" style="5" hidden="1" customWidth="1"/>
    <col min="3" max="3" width="12" style="5" customWidth="1"/>
    <col min="4" max="4" width="8.83203125" style="5"/>
    <col min="5" max="5" width="10.6640625" style="5" bestFit="1" customWidth="1"/>
    <col min="6" max="11" width="8.83203125" style="5"/>
    <col min="12" max="12" width="11.83203125" style="5" customWidth="1"/>
    <col min="13" max="13" width="10.5" style="5" customWidth="1"/>
    <col min="14" max="16384" width="8.83203125" style="5"/>
  </cols>
  <sheetData>
    <row r="1" spans="1:13" s="2" customFormat="1" ht="17" customHeight="1" thickBot="1">
      <c r="A1" s="1" t="s">
        <v>11</v>
      </c>
      <c r="B1" s="1" t="s">
        <v>12</v>
      </c>
      <c r="C1" s="1" t="s">
        <v>13</v>
      </c>
      <c r="E1" s="8" t="s">
        <v>0</v>
      </c>
      <c r="F1" s="8" t="s">
        <v>1</v>
      </c>
      <c r="G1" s="8" t="s">
        <v>2</v>
      </c>
      <c r="H1" s="8" t="s">
        <v>3</v>
      </c>
      <c r="I1" s="8" t="s">
        <v>4</v>
      </c>
      <c r="J1" s="8" t="s">
        <v>5</v>
      </c>
      <c r="K1" s="8" t="s">
        <v>6</v>
      </c>
      <c r="L1" s="2" t="s">
        <v>7</v>
      </c>
      <c r="M1" s="2" t="s">
        <v>8</v>
      </c>
    </row>
    <row r="2" spans="1:13" ht="26" customHeight="1" thickTop="1" thickBot="1">
      <c r="A2" s="6">
        <v>-30</v>
      </c>
      <c r="B2" s="3">
        <f t="shared" ref="B2:B9" si="0">$B$32+$F$2*$F$2*$F$2*A2*$E$5</f>
        <v>68.561111999999994</v>
      </c>
      <c r="C2" s="6">
        <f>MIN(B2,$H$2)</f>
        <v>55</v>
      </c>
      <c r="D2" s="4"/>
      <c r="E2" s="7">
        <v>19</v>
      </c>
      <c r="F2" s="7">
        <v>42</v>
      </c>
      <c r="G2" s="7">
        <v>10</v>
      </c>
      <c r="H2" s="7">
        <v>55</v>
      </c>
      <c r="I2" s="7">
        <v>0</v>
      </c>
      <c r="J2" s="7">
        <v>0</v>
      </c>
      <c r="K2" s="7">
        <v>0</v>
      </c>
      <c r="L2" s="5">
        <v>17</v>
      </c>
      <c r="M2" s="5">
        <v>2</v>
      </c>
    </row>
    <row r="3" spans="1:13" ht="9" customHeight="1" thickTop="1">
      <c r="A3" s="6">
        <v>-29</v>
      </c>
      <c r="B3" s="3">
        <f t="shared" si="0"/>
        <v>67.575741600000001</v>
      </c>
      <c r="C3" s="6">
        <f>MIN(B3,$H$2)</f>
        <v>55</v>
      </c>
      <c r="D3" s="4"/>
      <c r="L3" s="5" t="s">
        <v>9</v>
      </c>
    </row>
    <row r="4" spans="1:13" ht="9" customHeight="1">
      <c r="A4" s="6">
        <v>-28</v>
      </c>
      <c r="B4" s="3">
        <f t="shared" si="0"/>
        <v>66.590371199999993</v>
      </c>
      <c r="C4" s="6">
        <f t="shared" ref="C4:C22" si="1">MIN(B4,$H$2)</f>
        <v>55</v>
      </c>
      <c r="D4" s="4"/>
      <c r="E4" s="5" t="s">
        <v>10</v>
      </c>
      <c r="L4" s="5">
        <f>L2-3</f>
        <v>14</v>
      </c>
    </row>
    <row r="5" spans="1:13" ht="9" customHeight="1">
      <c r="A5" s="6">
        <v>-27</v>
      </c>
      <c r="B5" s="3">
        <f t="shared" si="0"/>
        <v>65.605000799999999</v>
      </c>
      <c r="C5" s="6">
        <f t="shared" si="1"/>
        <v>55</v>
      </c>
      <c r="D5" s="4"/>
      <c r="E5" s="5">
        <v>-1.33E-5</v>
      </c>
    </row>
    <row r="6" spans="1:13" ht="9" customHeight="1">
      <c r="A6" s="6">
        <v>-26</v>
      </c>
      <c r="B6" s="3">
        <f t="shared" si="0"/>
        <v>64.619630400000005</v>
      </c>
      <c r="C6" s="6">
        <f t="shared" si="1"/>
        <v>55</v>
      </c>
      <c r="D6" s="4"/>
    </row>
    <row r="7" spans="1:13" ht="9" customHeight="1">
      <c r="A7" s="6">
        <v>-25</v>
      </c>
      <c r="B7" s="3">
        <f t="shared" si="0"/>
        <v>63.634259999999998</v>
      </c>
      <c r="C7" s="6">
        <f t="shared" si="1"/>
        <v>55</v>
      </c>
      <c r="D7" s="4"/>
    </row>
    <row r="8" spans="1:13" ht="9" customHeight="1">
      <c r="A8" s="6">
        <v>-24</v>
      </c>
      <c r="B8" s="3">
        <f t="shared" si="0"/>
        <v>62.648889600000004</v>
      </c>
      <c r="C8" s="6">
        <f t="shared" si="1"/>
        <v>55</v>
      </c>
      <c r="D8" s="4"/>
    </row>
    <row r="9" spans="1:13" ht="9" customHeight="1">
      <c r="A9" s="6">
        <v>-23</v>
      </c>
      <c r="B9" s="3">
        <f t="shared" si="0"/>
        <v>61.663519199999996</v>
      </c>
      <c r="C9" s="6">
        <f t="shared" si="1"/>
        <v>55</v>
      </c>
      <c r="D9" s="4"/>
    </row>
    <row r="10" spans="1:13" ht="9" customHeight="1">
      <c r="A10" s="6">
        <v>-22</v>
      </c>
      <c r="B10" s="3">
        <f t="shared" ref="B10:B31" si="2">$B$32+$F$2*$F$2*$F$2*A10*$E$5</f>
        <v>60.678148800000002</v>
      </c>
      <c r="C10" s="6">
        <f t="shared" si="1"/>
        <v>55</v>
      </c>
      <c r="D10" s="4"/>
    </row>
    <row r="11" spans="1:13" ht="9" customHeight="1">
      <c r="A11" s="6">
        <v>-21</v>
      </c>
      <c r="B11" s="3">
        <f t="shared" si="2"/>
        <v>59.692778399999995</v>
      </c>
      <c r="C11" s="6">
        <f t="shared" si="1"/>
        <v>55</v>
      </c>
      <c r="D11" s="4"/>
    </row>
    <row r="12" spans="1:13" ht="9" customHeight="1">
      <c r="A12" s="6">
        <v>-20</v>
      </c>
      <c r="B12" s="3">
        <f t="shared" si="2"/>
        <v>58.707408000000001</v>
      </c>
      <c r="C12" s="6">
        <f t="shared" si="1"/>
        <v>55</v>
      </c>
      <c r="D12" s="4"/>
    </row>
    <row r="13" spans="1:13" ht="9" customHeight="1">
      <c r="A13" s="6">
        <v>-19</v>
      </c>
      <c r="B13" s="3">
        <f t="shared" si="2"/>
        <v>57.7220376</v>
      </c>
      <c r="C13" s="6">
        <f t="shared" si="1"/>
        <v>55</v>
      </c>
      <c r="D13" s="4"/>
    </row>
    <row r="14" spans="1:13" ht="9" customHeight="1">
      <c r="A14" s="6">
        <v>-18</v>
      </c>
      <c r="B14" s="3">
        <f t="shared" si="2"/>
        <v>56.736667199999999</v>
      </c>
      <c r="C14" s="6">
        <f t="shared" si="1"/>
        <v>55</v>
      </c>
      <c r="D14" s="4"/>
    </row>
    <row r="15" spans="1:13" ht="9" customHeight="1">
      <c r="A15" s="6">
        <v>-17</v>
      </c>
      <c r="B15" s="3">
        <f t="shared" si="2"/>
        <v>55.751296799999999</v>
      </c>
      <c r="C15" s="6">
        <f t="shared" si="1"/>
        <v>55</v>
      </c>
      <c r="D15" s="4"/>
    </row>
    <row r="16" spans="1:13" ht="9" customHeight="1">
      <c r="A16" s="6">
        <v>-16</v>
      </c>
      <c r="B16" s="3">
        <f t="shared" si="2"/>
        <v>54.765926399999998</v>
      </c>
      <c r="C16" s="6">
        <f t="shared" si="1"/>
        <v>54.765926399999998</v>
      </c>
      <c r="D16" s="4"/>
    </row>
    <row r="17" spans="1:3" ht="9" customHeight="1">
      <c r="A17" s="6">
        <v>-15</v>
      </c>
      <c r="B17" s="3">
        <f t="shared" si="2"/>
        <v>53.780555999999997</v>
      </c>
      <c r="C17" s="6">
        <f t="shared" si="1"/>
        <v>53.780555999999997</v>
      </c>
    </row>
    <row r="18" spans="1:3" ht="9" customHeight="1">
      <c r="A18" s="6">
        <v>-14</v>
      </c>
      <c r="B18" s="3">
        <f t="shared" si="2"/>
        <v>52.795185599999996</v>
      </c>
      <c r="C18" s="6">
        <f t="shared" si="1"/>
        <v>52.795185599999996</v>
      </c>
    </row>
    <row r="19" spans="1:3" ht="9" customHeight="1">
      <c r="A19" s="6">
        <v>-13</v>
      </c>
      <c r="B19" s="3">
        <f t="shared" si="2"/>
        <v>51.809815200000003</v>
      </c>
      <c r="C19" s="6">
        <f t="shared" si="1"/>
        <v>51.809815200000003</v>
      </c>
    </row>
    <row r="20" spans="1:3" ht="9" customHeight="1">
      <c r="A20" s="6">
        <v>-12</v>
      </c>
      <c r="B20" s="3">
        <f t="shared" si="2"/>
        <v>50.824444800000002</v>
      </c>
      <c r="C20" s="6">
        <f t="shared" si="1"/>
        <v>50.824444800000002</v>
      </c>
    </row>
    <row r="21" spans="1:3" ht="9" customHeight="1">
      <c r="A21" s="6">
        <v>-11</v>
      </c>
      <c r="B21" s="3">
        <f t="shared" si="2"/>
        <v>49.839074400000001</v>
      </c>
      <c r="C21" s="6">
        <f t="shared" si="1"/>
        <v>49.839074400000001</v>
      </c>
    </row>
    <row r="22" spans="1:3" ht="9" customHeight="1">
      <c r="A22" s="6">
        <v>-10</v>
      </c>
      <c r="B22" s="3">
        <f t="shared" si="2"/>
        <v>48.853704</v>
      </c>
      <c r="C22" s="6">
        <f t="shared" si="1"/>
        <v>48.853704</v>
      </c>
    </row>
    <row r="23" spans="1:3" ht="9" customHeight="1">
      <c r="A23" s="6">
        <v>-9</v>
      </c>
      <c r="B23" s="3">
        <f t="shared" si="2"/>
        <v>47.8683336</v>
      </c>
      <c r="C23" s="6">
        <f>MIN(B23+$I$2*0+$J$2*0+$K$2*0.2,$H$2)</f>
        <v>47.8683336</v>
      </c>
    </row>
    <row r="24" spans="1:3" ht="9" customHeight="1">
      <c r="A24" s="6">
        <v>-8</v>
      </c>
      <c r="B24" s="3">
        <f t="shared" si="2"/>
        <v>46.882963199999999</v>
      </c>
      <c r="C24" s="6">
        <f>MIN(B24+$I$2*0+$J$2*0+$K$2*0.4,$H$2)</f>
        <v>46.882963199999999</v>
      </c>
    </row>
    <row r="25" spans="1:3" ht="9" customHeight="1">
      <c r="A25" s="6">
        <v>-7</v>
      </c>
      <c r="B25" s="3">
        <f t="shared" si="2"/>
        <v>45.897592799999998</v>
      </c>
      <c r="C25" s="6">
        <f>MIN(B25+$I$2*0+$J$2*0+$K$2*0.6,$H$2)</f>
        <v>45.897592799999998</v>
      </c>
    </row>
    <row r="26" spans="1:3" ht="9" customHeight="1">
      <c r="A26" s="6">
        <v>-6</v>
      </c>
      <c r="B26" s="3">
        <f t="shared" si="2"/>
        <v>44.912222399999997</v>
      </c>
      <c r="C26" s="6">
        <f>MIN(B26+$I$2*0+$J$2*0+$K$2*0.8,$H$2)</f>
        <v>44.912222399999997</v>
      </c>
    </row>
    <row r="27" spans="1:3" ht="9" customHeight="1">
      <c r="A27" s="6">
        <v>-5</v>
      </c>
      <c r="B27" s="3">
        <f t="shared" si="2"/>
        <v>43.926851999999997</v>
      </c>
      <c r="C27" s="6">
        <f>MIN(B27+$I$2*0+$J$2*0+$K$2*1,$H$2)</f>
        <v>43.926851999999997</v>
      </c>
    </row>
    <row r="28" spans="1:3" ht="9" customHeight="1">
      <c r="A28" s="6">
        <v>-4</v>
      </c>
      <c r="B28" s="3">
        <f t="shared" si="2"/>
        <v>42.941481600000003</v>
      </c>
      <c r="C28" s="6">
        <f>MIN(B28+$I$2*0+$J$2*0.2+$K$2*0.8,$H$2)</f>
        <v>42.941481600000003</v>
      </c>
    </row>
    <row r="29" spans="1:3" ht="9" customHeight="1">
      <c r="A29" s="6">
        <v>-3</v>
      </c>
      <c r="B29" s="3">
        <f t="shared" si="2"/>
        <v>41.956111200000002</v>
      </c>
      <c r="C29" s="6">
        <f>MIN(B29+$I$2*0+$J$2*0.4+$K$2*0.6,$H$2)</f>
        <v>41.956111200000002</v>
      </c>
    </row>
    <row r="30" spans="1:3" ht="9" customHeight="1">
      <c r="A30" s="6">
        <v>-2</v>
      </c>
      <c r="B30" s="3">
        <f t="shared" si="2"/>
        <v>40.970740800000002</v>
      </c>
      <c r="C30" s="6">
        <f>MIN(B30+$I$2*0+$J$2*0.6+$K$2*0.4,$H$2)</f>
        <v>40.970740800000002</v>
      </c>
    </row>
    <row r="31" spans="1:3" ht="9" customHeight="1">
      <c r="A31" s="6">
        <v>-1</v>
      </c>
      <c r="B31" s="3">
        <f t="shared" si="2"/>
        <v>39.985370400000001</v>
      </c>
      <c r="C31" s="6">
        <f>MIN(B31+$I$2*0+$J$2*0.8+$K$2*0.2,$H$2)</f>
        <v>39.985370400000001</v>
      </c>
    </row>
    <row r="32" spans="1:3" ht="9" customHeight="1">
      <c r="A32" s="6">
        <v>0</v>
      </c>
      <c r="B32" s="3">
        <f>F2+((E2-20)*3)</f>
        <v>39</v>
      </c>
      <c r="C32" s="6">
        <f>MIN(B32+$I$2*0+$J$2*1+$K$2*0,$H$2)</f>
        <v>39</v>
      </c>
    </row>
    <row r="33" spans="1:3" ht="9" customHeight="1">
      <c r="A33" s="6">
        <v>1</v>
      </c>
      <c r="B33" s="3">
        <f>$B$32+$F$2*$F$2*$F$2*A33*$E$5</f>
        <v>38.014629599999999</v>
      </c>
      <c r="C33" s="6">
        <f>MIN(B33+$I$2*0.2+$J$2*0.8+$K$2*0,$H$2)</f>
        <v>38.014629599999999</v>
      </c>
    </row>
    <row r="34" spans="1:3" ht="9" customHeight="1">
      <c r="A34" s="6">
        <v>2</v>
      </c>
      <c r="B34" s="3">
        <f t="shared" ref="B34:B49" si="3">$B$32+$F$2*$F$2*$F$2*A34*$E$5</f>
        <v>37.029259199999998</v>
      </c>
      <c r="C34" s="6">
        <f>MIN(B34+$I$2*0.4+$J$2*0.6+$K$2*0,$H$2)</f>
        <v>37.029259199999998</v>
      </c>
    </row>
    <row r="35" spans="1:3" ht="9" customHeight="1">
      <c r="A35" s="6">
        <v>3</v>
      </c>
      <c r="B35" s="3">
        <f t="shared" si="3"/>
        <v>36.043888799999998</v>
      </c>
      <c r="C35" s="6">
        <f>MIN(B35+$I$2*0.6+$J$2*0.4+$K$2*0,$H$2)</f>
        <v>36.043888799999998</v>
      </c>
    </row>
    <row r="36" spans="1:3" ht="9" customHeight="1">
      <c r="A36" s="6">
        <v>4</v>
      </c>
      <c r="B36" s="3">
        <f t="shared" si="3"/>
        <v>35.058518399999997</v>
      </c>
      <c r="C36" s="6">
        <f>MIN(B36+$I$2*0.8+$J$2*0.2+$K$2*0,$H$2)</f>
        <v>35.058518399999997</v>
      </c>
    </row>
    <row r="37" spans="1:3" ht="9" customHeight="1">
      <c r="A37" s="6">
        <v>5</v>
      </c>
      <c r="B37" s="3">
        <f t="shared" si="3"/>
        <v>34.073148000000003</v>
      </c>
      <c r="C37" s="6">
        <f>MIN(B37+$I$2*1+$J$2*0+$K$2*0,$H$2)</f>
        <v>34.073148000000003</v>
      </c>
    </row>
    <row r="38" spans="1:3" ht="9" customHeight="1">
      <c r="A38" s="6">
        <v>6</v>
      </c>
      <c r="B38" s="3">
        <f t="shared" si="3"/>
        <v>33.087777600000003</v>
      </c>
      <c r="C38" s="6">
        <f>MIN(B38+$I$2*0.8+$J$2*0+$K$2*0,$H$2)</f>
        <v>33.087777600000003</v>
      </c>
    </row>
    <row r="39" spans="1:3" ht="9" customHeight="1">
      <c r="A39" s="6">
        <v>7</v>
      </c>
      <c r="B39" s="3">
        <f t="shared" si="3"/>
        <v>32.102407200000002</v>
      </c>
      <c r="C39" s="6">
        <f>MIN(B39+$I$2*0.6+$J$2*0+$K$2*0,$H$2)</f>
        <v>32.102407200000002</v>
      </c>
    </row>
    <row r="40" spans="1:3" ht="9" customHeight="1">
      <c r="A40" s="6">
        <v>8</v>
      </c>
      <c r="B40" s="3">
        <f t="shared" si="3"/>
        <v>31.117036800000001</v>
      </c>
      <c r="C40" s="6">
        <f>MIN(B40+$I$2*0.4+$J$2*0+$K$2*0,$H$2)</f>
        <v>31.117036800000001</v>
      </c>
    </row>
    <row r="41" spans="1:3" ht="9" customHeight="1">
      <c r="A41" s="6">
        <v>9</v>
      </c>
      <c r="B41" s="3">
        <f t="shared" si="3"/>
        <v>30.1316664</v>
      </c>
      <c r="C41" s="6">
        <f>MIN(B41+$I$2*0.2+$J$2*0+$K$2*0,$H$2)</f>
        <v>30.1316664</v>
      </c>
    </row>
    <row r="42" spans="1:3" ht="9" customHeight="1">
      <c r="A42" s="6">
        <v>10</v>
      </c>
      <c r="B42" s="3">
        <f t="shared" si="3"/>
        <v>29.146296</v>
      </c>
      <c r="C42" s="6">
        <f t="shared" ref="C42:C50" si="4">MAX(B42,$G$2)</f>
        <v>29.146296</v>
      </c>
    </row>
    <row r="43" spans="1:3" ht="9" customHeight="1">
      <c r="A43" s="6">
        <v>11</v>
      </c>
      <c r="B43" s="3">
        <f t="shared" si="3"/>
        <v>28.160925599999999</v>
      </c>
      <c r="C43" s="6">
        <f t="shared" si="4"/>
        <v>28.160925599999999</v>
      </c>
    </row>
    <row r="44" spans="1:3" ht="9" customHeight="1">
      <c r="A44" s="6">
        <v>12</v>
      </c>
      <c r="B44" s="3">
        <f t="shared" si="3"/>
        <v>27.175555199999998</v>
      </c>
      <c r="C44" s="6">
        <f t="shared" si="4"/>
        <v>27.175555199999998</v>
      </c>
    </row>
    <row r="45" spans="1:3" ht="9" customHeight="1">
      <c r="A45" s="6">
        <v>13</v>
      </c>
      <c r="B45" s="3">
        <f t="shared" si="3"/>
        <v>26.190184800000001</v>
      </c>
      <c r="C45" s="6">
        <f t="shared" si="4"/>
        <v>26.190184800000001</v>
      </c>
    </row>
    <row r="46" spans="1:3" ht="9" customHeight="1">
      <c r="A46" s="6">
        <v>14</v>
      </c>
      <c r="B46" s="3">
        <f t="shared" si="3"/>
        <v>25.2048144</v>
      </c>
      <c r="C46" s="6">
        <f t="shared" si="4"/>
        <v>25.2048144</v>
      </c>
    </row>
    <row r="47" spans="1:3" ht="9" customHeight="1">
      <c r="A47" s="6">
        <v>15</v>
      </c>
      <c r="B47" s="3">
        <f t="shared" si="3"/>
        <v>24.219444000000003</v>
      </c>
      <c r="C47" s="6">
        <f t="shared" si="4"/>
        <v>24.219444000000003</v>
      </c>
    </row>
    <row r="48" spans="1:3" ht="9" customHeight="1">
      <c r="A48" s="6">
        <v>16</v>
      </c>
      <c r="B48" s="3">
        <f t="shared" si="3"/>
        <v>23.234073600000002</v>
      </c>
      <c r="C48" s="6">
        <f t="shared" si="4"/>
        <v>23.234073600000002</v>
      </c>
    </row>
    <row r="49" spans="1:3" ht="9" customHeight="1">
      <c r="A49" s="6">
        <v>17</v>
      </c>
      <c r="B49" s="3">
        <f t="shared" si="3"/>
        <v>22.248703200000001</v>
      </c>
      <c r="C49" s="6">
        <f t="shared" si="4"/>
        <v>22.248703200000001</v>
      </c>
    </row>
    <row r="50" spans="1:3" ht="9" customHeight="1">
      <c r="A50" s="6">
        <v>18</v>
      </c>
      <c r="B50" s="3">
        <v>0</v>
      </c>
      <c r="C50" s="6">
        <f t="shared" si="4"/>
        <v>10</v>
      </c>
    </row>
  </sheetData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Blad1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Ståhlberg Pekka</cp:lastModifiedBy>
  <dcterms:created xsi:type="dcterms:W3CDTF">2012-12-02T10:50:46Z</dcterms:created>
  <dcterms:modified xsi:type="dcterms:W3CDTF">2013-02-10T09:52:33Z</dcterms:modified>
</cp:coreProperties>
</file>