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230"/>
  </bookViews>
  <sheets>
    <sheet name="Blad1" sheetId="1" r:id="rId1"/>
  </sheets>
  <calcPr calcId="125725"/>
</workbook>
</file>

<file path=xl/calcChain.xml><?xml version="1.0" encoding="utf-8"?>
<calcChain xmlns="http://schemas.openxmlformats.org/spreadsheetml/2006/main">
  <c r="C50" i="1"/>
  <c r="B32"/>
  <c r="B34" s="1"/>
  <c r="C34" s="1"/>
  <c r="L4"/>
  <c r="C32" l="1"/>
  <c r="B33"/>
  <c r="C33" s="1"/>
  <c r="B48"/>
  <c r="C48" s="1"/>
  <c r="B46"/>
  <c r="C46" s="1"/>
  <c r="B44"/>
  <c r="C44" s="1"/>
  <c r="B42"/>
  <c r="C42" s="1"/>
  <c r="B40"/>
  <c r="C40" s="1"/>
  <c r="B38"/>
  <c r="C38" s="1"/>
  <c r="B36"/>
  <c r="C36" s="1"/>
  <c r="B49"/>
  <c r="C49" s="1"/>
  <c r="B47"/>
  <c r="C47" s="1"/>
  <c r="B45"/>
  <c r="C45" s="1"/>
  <c r="B43"/>
  <c r="C43" s="1"/>
  <c r="B41"/>
  <c r="C41" s="1"/>
  <c r="B39"/>
  <c r="C39" s="1"/>
  <c r="B37"/>
  <c r="C37" s="1"/>
  <c r="B35"/>
  <c r="C35" s="1"/>
  <c r="B31"/>
  <c r="C31" s="1"/>
  <c r="B29"/>
  <c r="C29" s="1"/>
  <c r="B27"/>
  <c r="C27" s="1"/>
  <c r="B25"/>
  <c r="C25" s="1"/>
  <c r="B23"/>
  <c r="C23" s="1"/>
  <c r="B21"/>
  <c r="C21" s="1"/>
  <c r="B19"/>
  <c r="C19" s="1"/>
  <c r="B17"/>
  <c r="C17" s="1"/>
  <c r="B15"/>
  <c r="C15" s="1"/>
  <c r="B13"/>
  <c r="C13" s="1"/>
  <c r="B11"/>
  <c r="C11" s="1"/>
  <c r="B30"/>
  <c r="C30" s="1"/>
  <c r="B28"/>
  <c r="C28" s="1"/>
  <c r="B26"/>
  <c r="C26" s="1"/>
  <c r="B24"/>
  <c r="C24" s="1"/>
  <c r="B22"/>
  <c r="C22" s="1"/>
  <c r="B20"/>
  <c r="C20" s="1"/>
  <c r="B18"/>
  <c r="C18" s="1"/>
  <c r="B16"/>
  <c r="C16" s="1"/>
  <c r="B14"/>
  <c r="C14" s="1"/>
  <c r="B12"/>
  <c r="C12" s="1"/>
  <c r="B10"/>
  <c r="C10" s="1"/>
  <c r="B6"/>
  <c r="C6" s="1"/>
  <c r="B8"/>
  <c r="C8" s="1"/>
  <c r="B9"/>
  <c r="C9" s="1"/>
  <c r="B7"/>
  <c r="C7" s="1"/>
  <c r="B4"/>
  <c r="C4" s="1"/>
  <c r="B2"/>
  <c r="C2" s="1"/>
  <c r="B5"/>
  <c r="C5" s="1"/>
  <c r="B3"/>
  <c r="C3" s="1"/>
</calcChain>
</file>

<file path=xl/sharedStrings.xml><?xml version="1.0" encoding="utf-8"?>
<sst xmlns="http://schemas.openxmlformats.org/spreadsheetml/2006/main" count="14" uniqueCount="14">
  <si>
    <t>rum</t>
  </si>
  <si>
    <t>kurva</t>
  </si>
  <si>
    <t>min</t>
  </si>
  <si>
    <t>max</t>
  </si>
  <si>
    <t>kurva 5</t>
  </si>
  <si>
    <t>kurva 0</t>
  </si>
  <si>
    <t>kurva -5</t>
  </si>
  <si>
    <t>värmestopp</t>
  </si>
  <si>
    <t>nattsänk</t>
  </si>
  <si>
    <t>värmestart</t>
  </si>
  <si>
    <t>Kurvlutning</t>
  </si>
  <si>
    <t>Utetemp</t>
  </si>
  <si>
    <t>Frambör beräkning</t>
  </si>
  <si>
    <t>Frambör</t>
  </si>
</sst>
</file>

<file path=xl/styles.xml><?xml version="1.0" encoding="utf-8"?>
<styleSheet xmlns="http://schemas.openxmlformats.org/spreadsheetml/2006/main">
  <numFmts count="2">
    <numFmt numFmtId="164" formatCode="#,##0.00&quot; °C&quot;"/>
    <numFmt numFmtId="165" formatCode="#,##0&quot; °C&quot;"/>
  </numFmts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 applyAlignment="1">
      <alignment wrapText="1"/>
    </xf>
    <xf numFmtId="0" fontId="1" fillId="2" borderId="0" xfId="0" applyFont="1" applyFill="1" applyAlignment="1"/>
    <xf numFmtId="165" fontId="1" fillId="2" borderId="0" xfId="0" applyNumberFormat="1" applyFont="1" applyFill="1"/>
    <xf numFmtId="164" fontId="1" fillId="2" borderId="0" xfId="0" applyNumberFormat="1" applyFont="1" applyFill="1"/>
    <xf numFmtId="0" fontId="1" fillId="2" borderId="0" xfId="0" applyNumberFormat="1" applyFont="1" applyFill="1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i-FI"/>
  <c:style val="22"/>
  <c:chart>
    <c:title>
      <c:layout/>
    </c:title>
    <c:plotArea>
      <c:layout/>
      <c:scatterChart>
        <c:scatterStyle val="lineMarker"/>
        <c:ser>
          <c:idx val="0"/>
          <c:order val="0"/>
          <c:tx>
            <c:strRef>
              <c:f>Blad1!$C$1</c:f>
              <c:strCache>
                <c:ptCount val="1"/>
                <c:pt idx="0">
                  <c:v>Frambör</c:v>
                </c:pt>
              </c:strCache>
            </c:strRef>
          </c:tx>
          <c:marker>
            <c:spPr>
              <a:ln w="9525"/>
            </c:spPr>
          </c:marker>
          <c:xVal>
            <c:numRef>
              <c:f>Blad1!$A$2:$A$50</c:f>
              <c:numCache>
                <c:formatCode>#,##0" °C"</c:formatCode>
                <c:ptCount val="49"/>
                <c:pt idx="0">
                  <c:v>-30</c:v>
                </c:pt>
                <c:pt idx="1">
                  <c:v>-29</c:v>
                </c:pt>
                <c:pt idx="2">
                  <c:v>-28</c:v>
                </c:pt>
                <c:pt idx="3">
                  <c:v>-27</c:v>
                </c:pt>
                <c:pt idx="4">
                  <c:v>-26</c:v>
                </c:pt>
                <c:pt idx="5">
                  <c:v>-25</c:v>
                </c:pt>
                <c:pt idx="6">
                  <c:v>-24</c:v>
                </c:pt>
                <c:pt idx="7">
                  <c:v>-23</c:v>
                </c:pt>
                <c:pt idx="8">
                  <c:v>-22</c:v>
                </c:pt>
                <c:pt idx="9">
                  <c:v>-21</c:v>
                </c:pt>
                <c:pt idx="10">
                  <c:v>-20</c:v>
                </c:pt>
                <c:pt idx="11">
                  <c:v>-19</c:v>
                </c:pt>
                <c:pt idx="12">
                  <c:v>-18</c:v>
                </c:pt>
                <c:pt idx="13">
                  <c:v>-17</c:v>
                </c:pt>
                <c:pt idx="14">
                  <c:v>-16</c:v>
                </c:pt>
                <c:pt idx="15">
                  <c:v>-15</c:v>
                </c:pt>
                <c:pt idx="16">
                  <c:v>-14</c:v>
                </c:pt>
                <c:pt idx="17">
                  <c:v>-13</c:v>
                </c:pt>
                <c:pt idx="18">
                  <c:v>-12</c:v>
                </c:pt>
                <c:pt idx="19">
                  <c:v>-11</c:v>
                </c:pt>
                <c:pt idx="20">
                  <c:v>-10</c:v>
                </c:pt>
                <c:pt idx="21">
                  <c:v>-9</c:v>
                </c:pt>
                <c:pt idx="22">
                  <c:v>-8</c:v>
                </c:pt>
                <c:pt idx="23">
                  <c:v>-7</c:v>
                </c:pt>
                <c:pt idx="24">
                  <c:v>-6</c:v>
                </c:pt>
                <c:pt idx="25">
                  <c:v>-5</c:v>
                </c:pt>
                <c:pt idx="26">
                  <c:v>-4</c:v>
                </c:pt>
                <c:pt idx="27">
                  <c:v>-3</c:v>
                </c:pt>
                <c:pt idx="28">
                  <c:v>-2</c:v>
                </c:pt>
                <c:pt idx="29">
                  <c:v>-1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3</c:v>
                </c:pt>
                <c:pt idx="34">
                  <c:v>4</c:v>
                </c:pt>
                <c:pt idx="35">
                  <c:v>5</c:v>
                </c:pt>
                <c:pt idx="36">
                  <c:v>6</c:v>
                </c:pt>
                <c:pt idx="37">
                  <c:v>7</c:v>
                </c:pt>
                <c:pt idx="38">
                  <c:v>8</c:v>
                </c:pt>
                <c:pt idx="39">
                  <c:v>9</c:v>
                </c:pt>
                <c:pt idx="40">
                  <c:v>10</c:v>
                </c:pt>
                <c:pt idx="41">
                  <c:v>11</c:v>
                </c:pt>
                <c:pt idx="42">
                  <c:v>12</c:v>
                </c:pt>
                <c:pt idx="43">
                  <c:v>13</c:v>
                </c:pt>
                <c:pt idx="44">
                  <c:v>14</c:v>
                </c:pt>
                <c:pt idx="45">
                  <c:v>15</c:v>
                </c:pt>
                <c:pt idx="46">
                  <c:v>16</c:v>
                </c:pt>
                <c:pt idx="47">
                  <c:v>17</c:v>
                </c:pt>
                <c:pt idx="48">
                  <c:v>18</c:v>
                </c:pt>
              </c:numCache>
            </c:numRef>
          </c:xVal>
          <c:yVal>
            <c:numRef>
              <c:f>Blad1!$C$2:$C$50</c:f>
              <c:numCache>
                <c:formatCode>#,##0.00" °C"</c:formatCode>
                <c:ptCount val="49"/>
                <c:pt idx="0">
                  <c:v>35.731211000000002</c:v>
                </c:pt>
                <c:pt idx="1">
                  <c:v>35.406837299999999</c:v>
                </c:pt>
                <c:pt idx="2">
                  <c:v>35.082463599999997</c:v>
                </c:pt>
                <c:pt idx="3">
                  <c:v>34.758089900000002</c:v>
                </c:pt>
                <c:pt idx="4">
                  <c:v>34.433716199999999</c:v>
                </c:pt>
                <c:pt idx="5">
                  <c:v>34.109342499999997</c:v>
                </c:pt>
                <c:pt idx="6">
                  <c:v>33.784968800000001</c:v>
                </c:pt>
                <c:pt idx="7">
                  <c:v>33.460595099999999</c:v>
                </c:pt>
                <c:pt idx="8">
                  <c:v>33.136221399999997</c:v>
                </c:pt>
                <c:pt idx="9">
                  <c:v>32.811847700000001</c:v>
                </c:pt>
                <c:pt idx="10">
                  <c:v>32.487473999999999</c:v>
                </c:pt>
                <c:pt idx="11">
                  <c:v>32.163100299999996</c:v>
                </c:pt>
                <c:pt idx="12">
                  <c:v>31.838726600000001</c:v>
                </c:pt>
                <c:pt idx="13">
                  <c:v>31.514352899999999</c:v>
                </c:pt>
                <c:pt idx="14">
                  <c:v>31.1899792</c:v>
                </c:pt>
                <c:pt idx="15">
                  <c:v>30.865605500000001</c:v>
                </c:pt>
                <c:pt idx="16">
                  <c:v>30.541231799999998</c:v>
                </c:pt>
                <c:pt idx="17">
                  <c:v>30.2168581</c:v>
                </c:pt>
                <c:pt idx="18">
                  <c:v>29.892484400000001</c:v>
                </c:pt>
                <c:pt idx="19">
                  <c:v>29.568110699999998</c:v>
                </c:pt>
                <c:pt idx="20">
                  <c:v>29.243736999999999</c:v>
                </c:pt>
                <c:pt idx="21">
                  <c:v>28.919363300000001</c:v>
                </c:pt>
                <c:pt idx="22">
                  <c:v>28.594989599999998</c:v>
                </c:pt>
                <c:pt idx="23">
                  <c:v>28.270615899999999</c:v>
                </c:pt>
                <c:pt idx="24">
                  <c:v>27.9462422</c:v>
                </c:pt>
                <c:pt idx="25">
                  <c:v>27.621868500000001</c:v>
                </c:pt>
                <c:pt idx="26">
                  <c:v>27.297494799999999</c:v>
                </c:pt>
                <c:pt idx="27">
                  <c:v>26.9731211</c:v>
                </c:pt>
                <c:pt idx="28">
                  <c:v>26.648747400000001</c:v>
                </c:pt>
                <c:pt idx="29">
                  <c:v>26.324373699999999</c:v>
                </c:pt>
                <c:pt idx="30">
                  <c:v>26</c:v>
                </c:pt>
                <c:pt idx="31">
                  <c:v>25.675626300000001</c:v>
                </c:pt>
                <c:pt idx="32">
                  <c:v>25.351252599999999</c:v>
                </c:pt>
                <c:pt idx="33">
                  <c:v>25.0268789</c:v>
                </c:pt>
                <c:pt idx="34">
                  <c:v>24.702505200000001</c:v>
                </c:pt>
                <c:pt idx="35">
                  <c:v>24.378131499999999</c:v>
                </c:pt>
                <c:pt idx="36">
                  <c:v>24.0537578</c:v>
                </c:pt>
                <c:pt idx="37">
                  <c:v>23.729384100000001</c:v>
                </c:pt>
                <c:pt idx="38">
                  <c:v>23.405010400000002</c:v>
                </c:pt>
                <c:pt idx="39">
                  <c:v>23.080636699999999</c:v>
                </c:pt>
                <c:pt idx="40">
                  <c:v>22.756263000000001</c:v>
                </c:pt>
                <c:pt idx="41">
                  <c:v>22.431889300000002</c:v>
                </c:pt>
                <c:pt idx="42">
                  <c:v>22.107515599999999</c:v>
                </c:pt>
                <c:pt idx="43">
                  <c:v>21.7831419</c:v>
                </c:pt>
                <c:pt idx="44">
                  <c:v>21.458768200000002</c:v>
                </c:pt>
                <c:pt idx="45">
                  <c:v>21.134394499999999</c:v>
                </c:pt>
                <c:pt idx="46">
                  <c:v>20.8100208</c:v>
                </c:pt>
                <c:pt idx="47">
                  <c:v>20.485647100000001</c:v>
                </c:pt>
                <c:pt idx="48">
                  <c:v>10</c:v>
                </c:pt>
              </c:numCache>
            </c:numRef>
          </c:yVal>
        </c:ser>
        <c:axId val="60439936"/>
        <c:axId val="67167744"/>
      </c:scatterChart>
      <c:valAx>
        <c:axId val="60439936"/>
        <c:scaling>
          <c:orientation val="maxMin"/>
        </c:scaling>
        <c:axPos val="b"/>
        <c:numFmt formatCode="#,##0&quot; °C&quot;" sourceLinked="0"/>
        <c:tickLblPos val="nextTo"/>
        <c:crossAx val="67167744"/>
        <c:crosses val="autoZero"/>
        <c:crossBetween val="midCat"/>
      </c:valAx>
      <c:valAx>
        <c:axId val="67167744"/>
        <c:scaling>
          <c:orientation val="minMax"/>
        </c:scaling>
        <c:axPos val="l"/>
        <c:majorGridlines/>
        <c:numFmt formatCode="#,##0&quot; °C&quot;" sourceLinked="0"/>
        <c:tickLblPos val="nextTo"/>
        <c:crossAx val="60439936"/>
        <c:crosses val="max"/>
        <c:crossBetween val="midCat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304799</xdr:colOff>
      <xdr:row>5</xdr:row>
      <xdr:rowOff>95250</xdr:rowOff>
    </xdr:from>
    <xdr:to>
      <xdr:col>17</xdr:col>
      <xdr:colOff>47625</xdr:colOff>
      <xdr:row>39</xdr:row>
      <xdr:rowOff>47625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"/>
  <sheetViews>
    <sheetView tabSelected="1" zoomScaleNormal="100" workbookViewId="0">
      <pane ySplit="2" topLeftCell="A3" activePane="bottomLeft" state="frozen"/>
      <selection pane="bottomLeft" activeCell="F3" sqref="F3"/>
    </sheetView>
  </sheetViews>
  <sheetFormatPr defaultRowHeight="11.25"/>
  <cols>
    <col min="1" max="1" width="9.140625" style="7"/>
    <col min="2" max="2" width="12.42578125" style="7" hidden="1" customWidth="1"/>
    <col min="3" max="3" width="12" style="7" customWidth="1"/>
    <col min="4" max="4" width="9.140625" style="7"/>
    <col min="5" max="5" width="10.7109375" style="7" bestFit="1" customWidth="1"/>
    <col min="6" max="11" width="9.140625" style="7"/>
    <col min="12" max="12" width="11.85546875" style="7" customWidth="1"/>
    <col min="13" max="13" width="10.42578125" style="7" customWidth="1"/>
    <col min="14" max="16384" width="9.140625" style="7"/>
  </cols>
  <sheetData>
    <row r="1" spans="1:13" s="2" customFormat="1" ht="9" customHeight="1">
      <c r="A1" s="1" t="s">
        <v>11</v>
      </c>
      <c r="B1" s="1" t="s">
        <v>12</v>
      </c>
      <c r="C1" s="1" t="s">
        <v>13</v>
      </c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</row>
    <row r="2" spans="1:13" ht="9" customHeight="1">
      <c r="A2" s="3">
        <v>-30</v>
      </c>
      <c r="B2" s="4">
        <f t="shared" ref="B2:B9" si="0">$B$32+$F$2*$F$2*$F$2*A2*$E$5</f>
        <v>35.731211000000002</v>
      </c>
      <c r="C2" s="4">
        <f>MIN(B2,$H$2)</f>
        <v>35.731211000000002</v>
      </c>
      <c r="D2" s="5"/>
      <c r="E2" s="6">
        <v>19</v>
      </c>
      <c r="F2" s="6">
        <v>29</v>
      </c>
      <c r="G2" s="6">
        <v>10</v>
      </c>
      <c r="H2" s="6">
        <v>55</v>
      </c>
      <c r="I2" s="6">
        <v>0</v>
      </c>
      <c r="J2" s="6">
        <v>0</v>
      </c>
      <c r="K2" s="6">
        <v>0</v>
      </c>
      <c r="L2" s="7">
        <v>17</v>
      </c>
      <c r="M2" s="7">
        <v>2</v>
      </c>
    </row>
    <row r="3" spans="1:13" ht="9" customHeight="1">
      <c r="A3" s="3">
        <v>-29</v>
      </c>
      <c r="B3" s="4">
        <f t="shared" si="0"/>
        <v>35.406837299999999</v>
      </c>
      <c r="C3" s="4">
        <f>MIN(B3,$H$2)</f>
        <v>35.406837299999999</v>
      </c>
      <c r="D3" s="5"/>
      <c r="L3" s="7" t="s">
        <v>9</v>
      </c>
    </row>
    <row r="4" spans="1:13" ht="9" customHeight="1">
      <c r="A4" s="3">
        <v>-28</v>
      </c>
      <c r="B4" s="4">
        <f t="shared" si="0"/>
        <v>35.082463599999997</v>
      </c>
      <c r="C4" s="4">
        <f t="shared" ref="C4:C22" si="1">MIN(B4,$H$2)</f>
        <v>35.082463599999997</v>
      </c>
      <c r="D4" s="5"/>
      <c r="E4" s="7" t="s">
        <v>10</v>
      </c>
      <c r="L4" s="7">
        <f>L2-3</f>
        <v>14</v>
      </c>
    </row>
    <row r="5" spans="1:13" ht="9" customHeight="1">
      <c r="A5" s="3">
        <v>-27</v>
      </c>
      <c r="B5" s="4">
        <f t="shared" si="0"/>
        <v>34.758089900000002</v>
      </c>
      <c r="C5" s="4">
        <f t="shared" si="1"/>
        <v>34.758089900000002</v>
      </c>
      <c r="D5" s="5"/>
      <c r="E5" s="7">
        <v>-1.33E-5</v>
      </c>
    </row>
    <row r="6" spans="1:13" ht="9" customHeight="1">
      <c r="A6" s="3">
        <v>-26</v>
      </c>
      <c r="B6" s="4">
        <f t="shared" si="0"/>
        <v>34.433716199999999</v>
      </c>
      <c r="C6" s="4">
        <f t="shared" si="1"/>
        <v>34.433716199999999</v>
      </c>
      <c r="D6" s="5"/>
    </row>
    <row r="7" spans="1:13" ht="9" customHeight="1">
      <c r="A7" s="3">
        <v>-25</v>
      </c>
      <c r="B7" s="4">
        <f t="shared" si="0"/>
        <v>34.109342499999997</v>
      </c>
      <c r="C7" s="4">
        <f t="shared" si="1"/>
        <v>34.109342499999997</v>
      </c>
      <c r="D7" s="5"/>
    </row>
    <row r="8" spans="1:13" ht="9" customHeight="1">
      <c r="A8" s="3">
        <v>-24</v>
      </c>
      <c r="B8" s="4">
        <f t="shared" si="0"/>
        <v>33.784968800000001</v>
      </c>
      <c r="C8" s="4">
        <f t="shared" si="1"/>
        <v>33.784968800000001</v>
      </c>
      <c r="D8" s="5"/>
    </row>
    <row r="9" spans="1:13" ht="9" customHeight="1">
      <c r="A9" s="3">
        <v>-23</v>
      </c>
      <c r="B9" s="4">
        <f t="shared" si="0"/>
        <v>33.460595099999999</v>
      </c>
      <c r="C9" s="4">
        <f t="shared" si="1"/>
        <v>33.460595099999999</v>
      </c>
      <c r="D9" s="5"/>
    </row>
    <row r="10" spans="1:13" ht="9" customHeight="1">
      <c r="A10" s="3">
        <v>-22</v>
      </c>
      <c r="B10" s="4">
        <f t="shared" ref="B10:B31" si="2">$B$32+$F$2*$F$2*$F$2*A10*$E$5</f>
        <v>33.136221399999997</v>
      </c>
      <c r="C10" s="4">
        <f t="shared" si="1"/>
        <v>33.136221399999997</v>
      </c>
      <c r="D10" s="5"/>
    </row>
    <row r="11" spans="1:13" ht="9" customHeight="1">
      <c r="A11" s="3">
        <v>-21</v>
      </c>
      <c r="B11" s="4">
        <f t="shared" si="2"/>
        <v>32.811847700000001</v>
      </c>
      <c r="C11" s="4">
        <f t="shared" si="1"/>
        <v>32.811847700000001</v>
      </c>
      <c r="D11" s="5"/>
    </row>
    <row r="12" spans="1:13" ht="9" customHeight="1">
      <c r="A12" s="3">
        <v>-20</v>
      </c>
      <c r="B12" s="4">
        <f t="shared" si="2"/>
        <v>32.487473999999999</v>
      </c>
      <c r="C12" s="4">
        <f t="shared" si="1"/>
        <v>32.487473999999999</v>
      </c>
      <c r="D12" s="5"/>
    </row>
    <row r="13" spans="1:13" ht="9" customHeight="1">
      <c r="A13" s="3">
        <v>-19</v>
      </c>
      <c r="B13" s="4">
        <f t="shared" si="2"/>
        <v>32.163100299999996</v>
      </c>
      <c r="C13" s="4">
        <f t="shared" si="1"/>
        <v>32.163100299999996</v>
      </c>
      <c r="D13" s="5"/>
    </row>
    <row r="14" spans="1:13" ht="9" customHeight="1">
      <c r="A14" s="3">
        <v>-18</v>
      </c>
      <c r="B14" s="4">
        <f t="shared" si="2"/>
        <v>31.838726600000001</v>
      </c>
      <c r="C14" s="4">
        <f t="shared" si="1"/>
        <v>31.838726600000001</v>
      </c>
      <c r="D14" s="5"/>
    </row>
    <row r="15" spans="1:13" ht="9" customHeight="1">
      <c r="A15" s="3">
        <v>-17</v>
      </c>
      <c r="B15" s="4">
        <f t="shared" si="2"/>
        <v>31.514352899999999</v>
      </c>
      <c r="C15" s="4">
        <f t="shared" si="1"/>
        <v>31.514352899999999</v>
      </c>
      <c r="D15" s="5"/>
    </row>
    <row r="16" spans="1:13" ht="9" customHeight="1">
      <c r="A16" s="3">
        <v>-16</v>
      </c>
      <c r="B16" s="4">
        <f t="shared" si="2"/>
        <v>31.1899792</v>
      </c>
      <c r="C16" s="4">
        <f t="shared" si="1"/>
        <v>31.1899792</v>
      </c>
      <c r="D16" s="5"/>
    </row>
    <row r="17" spans="1:3" ht="9" customHeight="1">
      <c r="A17" s="3">
        <v>-15</v>
      </c>
      <c r="B17" s="4">
        <f t="shared" si="2"/>
        <v>30.865605500000001</v>
      </c>
      <c r="C17" s="4">
        <f t="shared" si="1"/>
        <v>30.865605500000001</v>
      </c>
    </row>
    <row r="18" spans="1:3" ht="9" customHeight="1">
      <c r="A18" s="3">
        <v>-14</v>
      </c>
      <c r="B18" s="4">
        <f t="shared" si="2"/>
        <v>30.541231799999998</v>
      </c>
      <c r="C18" s="4">
        <f t="shared" si="1"/>
        <v>30.541231799999998</v>
      </c>
    </row>
    <row r="19" spans="1:3" ht="9" customHeight="1">
      <c r="A19" s="3">
        <v>-13</v>
      </c>
      <c r="B19" s="4">
        <f t="shared" si="2"/>
        <v>30.2168581</v>
      </c>
      <c r="C19" s="4">
        <f t="shared" si="1"/>
        <v>30.2168581</v>
      </c>
    </row>
    <row r="20" spans="1:3" ht="9" customHeight="1">
      <c r="A20" s="3">
        <v>-12</v>
      </c>
      <c r="B20" s="4">
        <f t="shared" si="2"/>
        <v>29.892484400000001</v>
      </c>
      <c r="C20" s="4">
        <f t="shared" si="1"/>
        <v>29.892484400000001</v>
      </c>
    </row>
    <row r="21" spans="1:3" ht="9" customHeight="1">
      <c r="A21" s="3">
        <v>-11</v>
      </c>
      <c r="B21" s="4">
        <f t="shared" si="2"/>
        <v>29.568110699999998</v>
      </c>
      <c r="C21" s="4">
        <f t="shared" si="1"/>
        <v>29.568110699999998</v>
      </c>
    </row>
    <row r="22" spans="1:3" ht="9" customHeight="1">
      <c r="A22" s="3">
        <v>-10</v>
      </c>
      <c r="B22" s="4">
        <f t="shared" si="2"/>
        <v>29.243736999999999</v>
      </c>
      <c r="C22" s="4">
        <f t="shared" si="1"/>
        <v>29.243736999999999</v>
      </c>
    </row>
    <row r="23" spans="1:3" ht="9" customHeight="1">
      <c r="A23" s="3">
        <v>-9</v>
      </c>
      <c r="B23" s="4">
        <f t="shared" si="2"/>
        <v>28.919363300000001</v>
      </c>
      <c r="C23" s="4">
        <f>MIN(B23+$I$2*0+$J$2*0+$K$2*0.2,$H$2)</f>
        <v>28.919363300000001</v>
      </c>
    </row>
    <row r="24" spans="1:3" ht="9" customHeight="1">
      <c r="A24" s="3">
        <v>-8</v>
      </c>
      <c r="B24" s="4">
        <f t="shared" si="2"/>
        <v>28.594989599999998</v>
      </c>
      <c r="C24" s="4">
        <f>MIN(B24+$I$2*0+$J$2*0+$K$2*0.4,$H$2)</f>
        <v>28.594989599999998</v>
      </c>
    </row>
    <row r="25" spans="1:3" ht="9" customHeight="1">
      <c r="A25" s="3">
        <v>-7</v>
      </c>
      <c r="B25" s="4">
        <f t="shared" si="2"/>
        <v>28.270615899999999</v>
      </c>
      <c r="C25" s="4">
        <f>MIN(B25+$I$2*0+$J$2*0+$K$2*0.6,$H$2)</f>
        <v>28.270615899999999</v>
      </c>
    </row>
    <row r="26" spans="1:3" ht="9" customHeight="1">
      <c r="A26" s="3">
        <v>-6</v>
      </c>
      <c r="B26" s="4">
        <f t="shared" si="2"/>
        <v>27.9462422</v>
      </c>
      <c r="C26" s="4">
        <f>MIN(B26+$I$2*0+$J$2*0+$K$2*0.8,$H$2)</f>
        <v>27.9462422</v>
      </c>
    </row>
    <row r="27" spans="1:3" ht="9" customHeight="1">
      <c r="A27" s="3">
        <v>-5</v>
      </c>
      <c r="B27" s="4">
        <f t="shared" si="2"/>
        <v>27.621868500000001</v>
      </c>
      <c r="C27" s="4">
        <f>MIN(B27+$I$2*0+$J$2*0+$K$2*1,$H$2)</f>
        <v>27.621868500000001</v>
      </c>
    </row>
    <row r="28" spans="1:3" ht="9" customHeight="1">
      <c r="A28" s="3">
        <v>-4</v>
      </c>
      <c r="B28" s="4">
        <f t="shared" si="2"/>
        <v>27.297494799999999</v>
      </c>
      <c r="C28" s="4">
        <f>MIN(B28+$I$2*0+$J$2*0.2+$K$2*0.8,$H$2)</f>
        <v>27.297494799999999</v>
      </c>
    </row>
    <row r="29" spans="1:3" ht="9" customHeight="1">
      <c r="A29" s="3">
        <v>-3</v>
      </c>
      <c r="B29" s="4">
        <f t="shared" si="2"/>
        <v>26.9731211</v>
      </c>
      <c r="C29" s="4">
        <f>MIN(B29+$I$2*0+$J$2*0.4+$K$2*0.6,$H$2)</f>
        <v>26.9731211</v>
      </c>
    </row>
    <row r="30" spans="1:3" ht="9" customHeight="1">
      <c r="A30" s="3">
        <v>-2</v>
      </c>
      <c r="B30" s="4">
        <f t="shared" si="2"/>
        <v>26.648747400000001</v>
      </c>
      <c r="C30" s="4">
        <f>MIN(B30+$I$2*0+$J$2*0.6+$K$2*0.4,$H$2)</f>
        <v>26.648747400000001</v>
      </c>
    </row>
    <row r="31" spans="1:3" ht="9" customHeight="1">
      <c r="A31" s="3">
        <v>-1</v>
      </c>
      <c r="B31" s="4">
        <f t="shared" si="2"/>
        <v>26.324373699999999</v>
      </c>
      <c r="C31" s="4">
        <f>MIN(B31+$I$2*0+$J$2*0.8+$K$2*0.2,$H$2)</f>
        <v>26.324373699999999</v>
      </c>
    </row>
    <row r="32" spans="1:3" ht="9" customHeight="1">
      <c r="A32" s="3">
        <v>0</v>
      </c>
      <c r="B32" s="4">
        <f>F2+((E2-20)*3)</f>
        <v>26</v>
      </c>
      <c r="C32" s="4">
        <f>MIN(B32+$I$2*0+$J$2*1+$K$2*0,$H$2)</f>
        <v>26</v>
      </c>
    </row>
    <row r="33" spans="1:3" ht="9" customHeight="1">
      <c r="A33" s="3">
        <v>1</v>
      </c>
      <c r="B33" s="4">
        <f>$B$32+$F$2*$F$2*$F$2*A33*$E$5</f>
        <v>25.675626300000001</v>
      </c>
      <c r="C33" s="4">
        <f>MIN(B33+$I$2*0.2+$J$2*0.8+$K$2*0,$H$2)</f>
        <v>25.675626300000001</v>
      </c>
    </row>
    <row r="34" spans="1:3" ht="9" customHeight="1">
      <c r="A34" s="3">
        <v>2</v>
      </c>
      <c r="B34" s="4">
        <f t="shared" ref="B34:B49" si="3">$B$32+$F$2*$F$2*$F$2*A34*$E$5</f>
        <v>25.351252599999999</v>
      </c>
      <c r="C34" s="4">
        <f>MIN(B34+$I$2*0.4+$J$2*0.6+$K$2*0,$H$2)</f>
        <v>25.351252599999999</v>
      </c>
    </row>
    <row r="35" spans="1:3" ht="9" customHeight="1">
      <c r="A35" s="3">
        <v>3</v>
      </c>
      <c r="B35" s="4">
        <f t="shared" si="3"/>
        <v>25.0268789</v>
      </c>
      <c r="C35" s="4">
        <f>MIN(B35+$I$2*0.6+$J$2*0.4+$K$2*0,$H$2)</f>
        <v>25.0268789</v>
      </c>
    </row>
    <row r="36" spans="1:3" ht="9" customHeight="1">
      <c r="A36" s="3">
        <v>4</v>
      </c>
      <c r="B36" s="4">
        <f t="shared" si="3"/>
        <v>24.702505200000001</v>
      </c>
      <c r="C36" s="4">
        <f>MIN(B36+$I$2*0.8+$J$2*0.2+$K$2*0,$H$2)</f>
        <v>24.702505200000001</v>
      </c>
    </row>
    <row r="37" spans="1:3" ht="9" customHeight="1">
      <c r="A37" s="3">
        <v>5</v>
      </c>
      <c r="B37" s="4">
        <f t="shared" si="3"/>
        <v>24.378131499999999</v>
      </c>
      <c r="C37" s="4">
        <f>MIN(B37+$I$2*1+$J$2*0+$K$2*0,$H$2)</f>
        <v>24.378131499999999</v>
      </c>
    </row>
    <row r="38" spans="1:3" ht="9" customHeight="1">
      <c r="A38" s="3">
        <v>6</v>
      </c>
      <c r="B38" s="4">
        <f t="shared" si="3"/>
        <v>24.0537578</v>
      </c>
      <c r="C38" s="4">
        <f>MIN(B38+$I$2*0.8+$J$2*0+$K$2*0,$H$2)</f>
        <v>24.0537578</v>
      </c>
    </row>
    <row r="39" spans="1:3" ht="9" customHeight="1">
      <c r="A39" s="3">
        <v>7</v>
      </c>
      <c r="B39" s="4">
        <f t="shared" si="3"/>
        <v>23.729384100000001</v>
      </c>
      <c r="C39" s="4">
        <f>MIN(B39+$I$2*0.6+$J$2*0+$K$2*0,$H$2)</f>
        <v>23.729384100000001</v>
      </c>
    </row>
    <row r="40" spans="1:3" ht="9" customHeight="1">
      <c r="A40" s="3">
        <v>8</v>
      </c>
      <c r="B40" s="4">
        <f t="shared" si="3"/>
        <v>23.405010400000002</v>
      </c>
      <c r="C40" s="4">
        <f>MIN(B40+$I$2*0.4+$J$2*0+$K$2*0,$H$2)</f>
        <v>23.405010400000002</v>
      </c>
    </row>
    <row r="41" spans="1:3" ht="9" customHeight="1">
      <c r="A41" s="3">
        <v>9</v>
      </c>
      <c r="B41" s="4">
        <f t="shared" si="3"/>
        <v>23.080636699999999</v>
      </c>
      <c r="C41" s="4">
        <f>MIN(B41+$I$2*0.2+$J$2*0+$K$2*0,$H$2)</f>
        <v>23.080636699999999</v>
      </c>
    </row>
    <row r="42" spans="1:3" ht="9" customHeight="1">
      <c r="A42" s="3">
        <v>10</v>
      </c>
      <c r="B42" s="4">
        <f t="shared" si="3"/>
        <v>22.756263000000001</v>
      </c>
      <c r="C42" s="4">
        <f t="shared" ref="C42:C50" si="4">MAX(B42,$G$2)</f>
        <v>22.756263000000001</v>
      </c>
    </row>
    <row r="43" spans="1:3" ht="9" customHeight="1">
      <c r="A43" s="3">
        <v>11</v>
      </c>
      <c r="B43" s="4">
        <f t="shared" si="3"/>
        <v>22.431889300000002</v>
      </c>
      <c r="C43" s="4">
        <f t="shared" si="4"/>
        <v>22.431889300000002</v>
      </c>
    </row>
    <row r="44" spans="1:3" ht="9" customHeight="1">
      <c r="A44" s="3">
        <v>12</v>
      </c>
      <c r="B44" s="4">
        <f t="shared" si="3"/>
        <v>22.107515599999999</v>
      </c>
      <c r="C44" s="4">
        <f t="shared" si="4"/>
        <v>22.107515599999999</v>
      </c>
    </row>
    <row r="45" spans="1:3" ht="9" customHeight="1">
      <c r="A45" s="3">
        <v>13</v>
      </c>
      <c r="B45" s="4">
        <f t="shared" si="3"/>
        <v>21.7831419</v>
      </c>
      <c r="C45" s="4">
        <f t="shared" si="4"/>
        <v>21.7831419</v>
      </c>
    </row>
    <row r="46" spans="1:3" ht="9" customHeight="1">
      <c r="A46" s="3">
        <v>14</v>
      </c>
      <c r="B46" s="4">
        <f t="shared" si="3"/>
        <v>21.458768200000002</v>
      </c>
      <c r="C46" s="4">
        <f t="shared" si="4"/>
        <v>21.458768200000002</v>
      </c>
    </row>
    <row r="47" spans="1:3" ht="9" customHeight="1">
      <c r="A47" s="3">
        <v>15</v>
      </c>
      <c r="B47" s="4">
        <f t="shared" si="3"/>
        <v>21.134394499999999</v>
      </c>
      <c r="C47" s="4">
        <f t="shared" si="4"/>
        <v>21.134394499999999</v>
      </c>
    </row>
    <row r="48" spans="1:3" ht="9" customHeight="1">
      <c r="A48" s="3">
        <v>16</v>
      </c>
      <c r="B48" s="4">
        <f t="shared" si="3"/>
        <v>20.8100208</v>
      </c>
      <c r="C48" s="4">
        <f t="shared" si="4"/>
        <v>20.8100208</v>
      </c>
    </row>
    <row r="49" spans="1:3" ht="9" customHeight="1">
      <c r="A49" s="3">
        <v>17</v>
      </c>
      <c r="B49" s="4">
        <f t="shared" si="3"/>
        <v>20.485647100000001</v>
      </c>
      <c r="C49" s="4">
        <f t="shared" si="4"/>
        <v>20.485647100000001</v>
      </c>
    </row>
    <row r="50" spans="1:3" ht="9" customHeight="1">
      <c r="A50" s="3">
        <v>18</v>
      </c>
      <c r="B50" s="4">
        <v>0</v>
      </c>
      <c r="C50" s="4">
        <f t="shared" si="4"/>
        <v>10</v>
      </c>
    </row>
  </sheetData>
  <pageMargins left="0.7" right="0.7" top="0.75" bottom="0.75" header="0.3" footer="0.3"/>
  <pageSetup paperSize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2012-12-02T10:50:46Z</dcterms:created>
  <dcterms:modified xsi:type="dcterms:W3CDTF">2012-12-21T16:33:37Z</dcterms:modified>
</cp:coreProperties>
</file>