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showInkAnnotation="0" defaultThemeVersion="166925"/>
  <xr:revisionPtr revIDLastSave="0" documentId="8_{15F63DF8-BA01-3446-97D9-24EFE8C8C3C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Nibe F750 med&amp;utan defrostboost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3" l="1"/>
  <c r="C43" i="3"/>
  <c r="B12" i="3"/>
  <c r="B38" i="3"/>
  <c r="B46" i="3"/>
  <c r="B18" i="3"/>
  <c r="C25" i="3"/>
  <c r="B20" i="3"/>
  <c r="B26" i="3"/>
  <c r="B40" i="3"/>
  <c r="B45" i="3"/>
  <c r="B47" i="3"/>
  <c r="B28" i="3"/>
  <c r="B25" i="3"/>
  <c r="B27" i="3"/>
  <c r="B56" i="3"/>
  <c r="B61" i="3"/>
  <c r="B55" i="3"/>
  <c r="B60" i="3"/>
  <c r="B62" i="3"/>
  <c r="B58" i="3"/>
  <c r="B22" i="3"/>
  <c r="B30" i="3"/>
  <c r="B65" i="3"/>
  <c r="C68" i="3"/>
  <c r="A52" i="3"/>
  <c r="B67" i="3"/>
  <c r="B52" i="3"/>
</calcChain>
</file>

<file path=xl/sharedStrings.xml><?xml version="1.0" encoding="utf-8"?>
<sst xmlns="http://schemas.openxmlformats.org/spreadsheetml/2006/main" count="80" uniqueCount="68">
  <si>
    <t>F750+spillvärme producerar:</t>
  </si>
  <si>
    <t>Behov av tillsats:</t>
  </si>
  <si>
    <t>DeltaT, inomhus vs. utomhus:</t>
  </si>
  <si>
    <t>Maxeffekten, i Watt som F750 förbrukar vid spärrad elpatron:</t>
  </si>
  <si>
    <t>Boostad F750+spillvärme producerar:</t>
  </si>
  <si>
    <t>Elpris kr/kWh inkl. allt:</t>
  </si>
  <si>
    <t>FYLL ENDAST I GRÖNA FÄLT!</t>
  </si>
  <si>
    <t>Inomhustemperatur (°C):</t>
  </si>
  <si>
    <t>Skriv in din maxfrekvens med spärrad elpatron, vid köldsmocka</t>
  </si>
  <si>
    <t>Skriv in din maxfrekvens med spärrad elpatron, vid köldsmocka:</t>
  </si>
  <si>
    <t>Uptime [%]: (typiskt &gt;90%)</t>
  </si>
  <si>
    <t>Uptime [%]: (typiskt 55-70%)</t>
  </si>
  <si>
    <t>till</t>
  </si>
  <si>
    <t>kr/år (gratis ved)</t>
  </si>
  <si>
    <t>kr/år (el-spets)</t>
  </si>
  <si>
    <t>kr/kWh</t>
  </si>
  <si>
    <t>°C</t>
  </si>
  <si>
    <t>%</t>
  </si>
  <si>
    <t>Hz</t>
  </si>
  <si>
    <t>MED AVFROSTNINGSBOOSTER:</t>
  </si>
  <si>
    <t>UTAN AVFROSTNINGSBOOSTER:</t>
  </si>
  <si>
    <t>(om du eldar med gratis ved)</t>
  </si>
  <si>
    <t>RESULTAT:</t>
  </si>
  <si>
    <t>Resultat:</t>
  </si>
  <si>
    <t>Maxeffekten, i Watt som F750 förbrukar vid spärrad  elpatron:</t>
  </si>
  <si>
    <t>(Fiskarhedenvillan 127 m² enplan)</t>
  </si>
  <si>
    <t>Baserat på 180 kalldagar, övrig spets inräknat, inomhustemperatur stabil.</t>
  </si>
  <si>
    <t>(om du måste spetsa med el för att inte tappa inomhustemperatur)</t>
  </si>
  <si>
    <t>Värmebehov/kalldygn, [kWh]</t>
  </si>
  <si>
    <t>EFFEKTIV COP BOOSTER / EFFEKTIV COP ORIGINAL</t>
  </si>
  <si>
    <t>BESPARING (-)      KOSTNAD (+)</t>
  </si>
  <si>
    <t>KALKYL FÖR ATT BERÄKNA OM AVFROSTNINGSBOOSTER ÄR BERÄTTIGAT PÅ ÄLDRE NIBE F750</t>
  </si>
  <si>
    <t>Spillvärme-/spets-/eldnings-energi, i [kWh] som krävs per år för att hålla samma stabila inomhustemperatur som med booster, jämfört utan booster:</t>
  </si>
  <si>
    <t xml:space="preserve">ANVÄND BOOSTER PÅ EGEN RISK!  </t>
  </si>
  <si>
    <t>JAG TAR INGET ANSVAR FÖR DITT HANDLANDE!</t>
  </si>
  <si>
    <t>COP vid fullgas:</t>
  </si>
  <si>
    <t>ANLITA ALLTID ELEKTRIKER/VENTILATIONSTEKNIKER/KYLTEKNIKER!</t>
  </si>
  <si>
    <t>Effektiv COP (Avfrostningar/spillvärme/booster)</t>
  </si>
  <si>
    <t>Effektiv COP (Avfrostningar/spillvärme)</t>
  </si>
  <si>
    <t>Watt, baserad på Nibes referensdata, och ca 16W/Hz</t>
  </si>
  <si>
    <t>Exponentialfunktionsanpassning med utomhustemp-straff</t>
  </si>
  <si>
    <t>Effektiv COP-minskning(-)/ökning(+),                                           (i %),med booster:</t>
  </si>
  <si>
    <t>F750-kompressor, mer(+), eller mindre(-) energi in/år, i [kWh] (med booster):</t>
  </si>
  <si>
    <t xml:space="preserve">Baserat på effektiv COP och el in i F750 för värme/varmvatten, i snitt/år, inomhustemperatur tillåts öka, men också sjunka, ty spärrad elpatron. </t>
  </si>
  <si>
    <t>Summa kostnad(+)/besparing (-) m. avfrostnings-booster:</t>
  </si>
  <si>
    <t>JAG TAR INGET ANSVAR FÖR EXCELARKETS UTFALL ELLER DITT HANDLANDE!</t>
  </si>
  <si>
    <t>Snittutomhustemperatur under 6 kallmånader                                    (Malmö 4°C, Stockholm 2.5 , Umeå -2.1°C, Kiruna -7.5°C</t>
  </si>
  <si>
    <t>70 l/s = 252 m³/h luftflöde</t>
  </si>
  <si>
    <t>Kostnad(+)/besparing(-) (kr/år):                      (minimum)</t>
  </si>
  <si>
    <t>Kostnad (+), Besparing (-) (kr/år):                      (maximum)</t>
  </si>
  <si>
    <t>Nettoenergivinst:</t>
  </si>
  <si>
    <t>kWh</t>
  </si>
  <si>
    <t>Nettovinst:</t>
  </si>
  <si>
    <t>kr</t>
  </si>
  <si>
    <t>Energibesparing(-)/kalldygn med booster [kWh]:</t>
  </si>
  <si>
    <t>DETTA ÄR EN TIDIG BETAVERSION! V.1.0b - BUGGAR/FEL FÖREKOMMER!</t>
  </si>
  <si>
    <t>DETTA ÄR EN TIDIG BETAVERSION! V.1.0b - BUGGAR/FEL FÖREKOMMER</t>
  </si>
  <si>
    <t>Drivenergi/kalldygn                   F750, maxfrekvens [kWh]:</t>
  </si>
  <si>
    <t>Drivenergi/kalldygn                F750, maxfrekvens [kWh]:</t>
  </si>
  <si>
    <t>(18,5 kWh/dygn spillvärme)</t>
  </si>
  <si>
    <t>Behov av booster-energi/kalldygn vid jämvikt:</t>
  </si>
  <si>
    <t>kWh/kalldygn</t>
  </si>
  <si>
    <t>Behov av tillsats + booster vid maxfrekvens:</t>
  </si>
  <si>
    <t>2023-12-13 kWhalp - All rights reserved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</si>
</sst>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/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/>
      <right style="medium">
        <color rgb="FF505050"/>
      </right>
      <top/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/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wrapText="1"/>
    </xf>
    <xf numFmtId="0" fontId="0" fillId="2" borderId="0" xfId="0" applyFill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2" fontId="0" fillId="0" borderId="0" xfId="0" applyNumberFormat="1" applyBorder="1"/>
    <xf numFmtId="165" fontId="0" fillId="0" borderId="0" xfId="0" applyNumberFormat="1" applyBorder="1"/>
    <xf numFmtId="0" fontId="0" fillId="0" borderId="6" xfId="0" applyBorder="1"/>
    <xf numFmtId="0" fontId="0" fillId="0" borderId="8" xfId="0" applyBorder="1"/>
    <xf numFmtId="0" fontId="1" fillId="0" borderId="1" xfId="0" applyFont="1" applyBorder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165" fontId="0" fillId="0" borderId="5" xfId="0" applyNumberFormat="1" applyBorder="1" applyAlignment="1">
      <alignment horizontal="center"/>
    </xf>
    <xf numFmtId="0" fontId="0" fillId="2" borderId="0" xfId="0" applyFill="1" applyBorder="1" applyAlignment="1">
      <alignment vertical="center"/>
    </xf>
    <xf numFmtId="0" fontId="0" fillId="0" borderId="5" xfId="0" applyBorder="1" applyAlignment="1">
      <alignment vertical="center"/>
    </xf>
    <xf numFmtId="165" fontId="0" fillId="0" borderId="0" xfId="0" applyNumberFormat="1" applyBorder="1" applyAlignment="1">
      <alignment horizontal="center"/>
    </xf>
    <xf numFmtId="0" fontId="2" fillId="3" borderId="0" xfId="0" applyFont="1" applyFill="1" applyBorder="1" applyAlignment="1">
      <alignment horizontal="right" wrapText="1"/>
    </xf>
    <xf numFmtId="0" fontId="3" fillId="3" borderId="5" xfId="0" applyFont="1" applyFill="1" applyBorder="1"/>
    <xf numFmtId="1" fontId="2" fillId="3" borderId="0" xfId="0" applyNumberFormat="1" applyFont="1" applyFill="1" applyBorder="1"/>
    <xf numFmtId="0" fontId="2" fillId="3" borderId="5" xfId="0" applyFont="1" applyFill="1" applyBorder="1"/>
    <xf numFmtId="0" fontId="2" fillId="3" borderId="0" xfId="0" applyFont="1" applyFill="1" applyBorder="1" applyAlignment="1">
      <alignment horizontal="right"/>
    </xf>
    <xf numFmtId="0" fontId="0" fillId="0" borderId="7" xfId="0" applyBorder="1"/>
    <xf numFmtId="0" fontId="0" fillId="0" borderId="4" xfId="0" applyBorder="1" applyAlignment="1">
      <alignment vertical="center" wrapText="1"/>
    </xf>
    <xf numFmtId="0" fontId="0" fillId="2" borderId="0" xfId="0" applyFill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1" fillId="0" borderId="4" xfId="0" applyFont="1" applyBorder="1"/>
    <xf numFmtId="164" fontId="0" fillId="0" borderId="0" xfId="0" applyNumberFormat="1" applyBorder="1"/>
    <xf numFmtId="0" fontId="1" fillId="0" borderId="8" xfId="0" applyFont="1" applyBorder="1" applyAlignment="1">
      <alignment wrapText="1"/>
    </xf>
    <xf numFmtId="0" fontId="1" fillId="0" borderId="7" xfId="0" applyFont="1" applyBorder="1" applyAlignment="1">
      <alignment horizontal="right" vertical="center"/>
    </xf>
    <xf numFmtId="1" fontId="2" fillId="0" borderId="0" xfId="0" applyNumberFormat="1" applyFont="1" applyBorder="1" applyAlignment="1">
      <alignment horizontal="center"/>
    </xf>
    <xf numFmtId="0" fontId="1" fillId="0" borderId="0" xfId="0" applyFont="1" applyBorder="1"/>
    <xf numFmtId="165" fontId="0" fillId="0" borderId="0" xfId="0" applyNumberFormat="1"/>
    <xf numFmtId="1" fontId="2" fillId="0" borderId="0" xfId="0" applyNumberFormat="1" applyFont="1" applyBorder="1" applyAlignment="1">
      <alignment horizontal="center" vertical="center"/>
    </xf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1" fillId="0" borderId="5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6" xfId="0" applyBorder="1" applyAlignment="1">
      <alignment wrapText="1"/>
    </xf>
    <xf numFmtId="0" fontId="0" fillId="0" borderId="5" xfId="0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65" fontId="0" fillId="0" borderId="5" xfId="0" applyNumberFormat="1" applyBorder="1" applyAlignment="1">
      <alignment wrapText="1"/>
    </xf>
    <xf numFmtId="1" fontId="0" fillId="0" borderId="0" xfId="0" applyNumberFormat="1"/>
    <xf numFmtId="166" fontId="0" fillId="0" borderId="0" xfId="0" applyNumberFormat="1"/>
    <xf numFmtId="165" fontId="0" fillId="0" borderId="4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 wrapText="1"/>
    </xf>
    <xf numFmtId="0" fontId="0" fillId="0" borderId="4" xfId="0" applyBorder="1" applyAlignment="1">
      <alignment horizontal="right"/>
    </xf>
    <xf numFmtId="0" fontId="0" fillId="0" borderId="5" xfId="0" applyFont="1" applyBorder="1"/>
    <xf numFmtId="1" fontId="0" fillId="0" borderId="0" xfId="0" applyNumberFormat="1" applyBorder="1" applyAlignment="1">
      <alignment horizontal="center"/>
    </xf>
    <xf numFmtId="165" fontId="0" fillId="0" borderId="8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07166-1F27-E24D-B5E2-5EEFDAF981CD}">
  <dimension ref="A1:K107"/>
  <sheetViews>
    <sheetView tabSelected="1" zoomScaleNormal="60" zoomScaleSheetLayoutView="100" workbookViewId="0">
      <selection activeCell="A5" sqref="A5"/>
    </sheetView>
  </sheetViews>
  <sheetFormatPr defaultRowHeight="15" x14ac:dyDescent="0.2"/>
  <cols>
    <col min="1" max="1" width="27.98046875" customWidth="1"/>
    <col min="2" max="2" width="25.421875" customWidth="1"/>
    <col min="3" max="3" width="24.6171875" customWidth="1"/>
    <col min="4" max="4" width="17.21875" customWidth="1"/>
    <col min="5" max="5" width="12.5078125" bestFit="1" customWidth="1"/>
    <col min="10" max="12" width="11.97265625" bestFit="1" customWidth="1"/>
  </cols>
  <sheetData>
    <row r="1" spans="1:10" ht="18.75" x14ac:dyDescent="0.25">
      <c r="A1" s="41" t="s">
        <v>56</v>
      </c>
    </row>
    <row r="2" spans="1:10" ht="18.75" x14ac:dyDescent="0.25">
      <c r="A2" s="41" t="s">
        <v>33</v>
      </c>
    </row>
    <row r="3" spans="1:10" ht="18.75" x14ac:dyDescent="0.25">
      <c r="A3" s="41" t="s">
        <v>45</v>
      </c>
      <c r="J3" s="48"/>
    </row>
    <row r="4" spans="1:10" ht="18.75" x14ac:dyDescent="0.25">
      <c r="A4" s="41" t="s">
        <v>36</v>
      </c>
      <c r="J4" s="47"/>
    </row>
    <row r="5" spans="1:10" ht="19.5" thickBot="1" x14ac:dyDescent="0.3">
      <c r="A5" s="41" t="s">
        <v>63</v>
      </c>
      <c r="J5" s="47"/>
    </row>
    <row r="6" spans="1:10" ht="15.75" thickBot="1" x14ac:dyDescent="0.25">
      <c r="A6" s="37" t="s">
        <v>31</v>
      </c>
      <c r="B6" s="38"/>
      <c r="C6" s="39"/>
      <c r="J6" s="47"/>
    </row>
    <row r="7" spans="1:10" x14ac:dyDescent="0.2">
      <c r="A7" s="29" t="s">
        <v>6</v>
      </c>
      <c r="B7" s="34" t="s">
        <v>30</v>
      </c>
      <c r="C7" s="40" t="s">
        <v>47</v>
      </c>
      <c r="J7" s="47"/>
    </row>
    <row r="8" spans="1:10" x14ac:dyDescent="0.2">
      <c r="A8" s="8" t="s">
        <v>5</v>
      </c>
      <c r="B8" s="5">
        <v>1.5</v>
      </c>
      <c r="C8" s="7" t="s">
        <v>15</v>
      </c>
      <c r="J8" s="47"/>
    </row>
    <row r="9" spans="1:10" x14ac:dyDescent="0.2">
      <c r="A9" s="8"/>
      <c r="B9" s="6"/>
      <c r="C9" s="7"/>
      <c r="J9" s="47"/>
    </row>
    <row r="10" spans="1:10" x14ac:dyDescent="0.2">
      <c r="A10" s="8" t="s">
        <v>7</v>
      </c>
      <c r="B10" s="5">
        <v>21.5</v>
      </c>
      <c r="C10" s="7" t="s">
        <v>16</v>
      </c>
      <c r="J10" s="47"/>
    </row>
    <row r="11" spans="1:10" ht="60.75" customHeight="1" x14ac:dyDescent="0.2">
      <c r="A11" s="4" t="s">
        <v>46</v>
      </c>
      <c r="B11" s="27">
        <v>-7</v>
      </c>
      <c r="C11" s="28" t="s">
        <v>16</v>
      </c>
      <c r="J11" s="47"/>
    </row>
    <row r="12" spans="1:10" x14ac:dyDescent="0.2">
      <c r="A12" s="8" t="s">
        <v>2</v>
      </c>
      <c r="B12" s="6">
        <f>B10-B11</f>
        <v>28.5</v>
      </c>
      <c r="C12" s="7" t="s">
        <v>16</v>
      </c>
      <c r="J12" s="47"/>
    </row>
    <row r="13" spans="1:10" ht="15.75" thickBot="1" x14ac:dyDescent="0.25">
      <c r="A13" s="8"/>
      <c r="B13" s="6"/>
      <c r="C13" s="7"/>
      <c r="J13" s="47"/>
    </row>
    <row r="14" spans="1:10" x14ac:dyDescent="0.2">
      <c r="A14" s="13" t="s">
        <v>19</v>
      </c>
      <c r="B14" s="2"/>
      <c r="C14" s="3"/>
      <c r="J14" s="47"/>
    </row>
    <row r="15" spans="1:10" ht="27.75" x14ac:dyDescent="0.2">
      <c r="A15" s="4" t="s">
        <v>8</v>
      </c>
      <c r="B15" s="17">
        <v>93</v>
      </c>
      <c r="C15" s="18" t="s">
        <v>18</v>
      </c>
      <c r="J15" s="47"/>
    </row>
    <row r="16" spans="1:10" x14ac:dyDescent="0.2">
      <c r="A16" s="8" t="s">
        <v>10</v>
      </c>
      <c r="B16" s="5">
        <v>93</v>
      </c>
      <c r="C16" s="7" t="s">
        <v>17</v>
      </c>
      <c r="J16" s="47"/>
    </row>
    <row r="17" spans="1:10" x14ac:dyDescent="0.2">
      <c r="A17" s="8"/>
      <c r="B17" s="6"/>
      <c r="C17" s="7"/>
      <c r="J17" s="47"/>
    </row>
    <row r="18" spans="1:10" ht="27.75" x14ac:dyDescent="0.2">
      <c r="A18" s="4" t="s">
        <v>24</v>
      </c>
      <c r="B18" s="6">
        <f>B15*16</f>
        <v>1488</v>
      </c>
      <c r="C18" s="15" t="s">
        <v>39</v>
      </c>
      <c r="J18" s="47"/>
    </row>
    <row r="19" spans="1:10" x14ac:dyDescent="0.2">
      <c r="A19" s="8"/>
      <c r="B19" s="6"/>
      <c r="C19" s="7"/>
      <c r="J19" s="47"/>
    </row>
    <row r="20" spans="1:10" ht="33" customHeight="1" x14ac:dyDescent="0.2">
      <c r="A20" s="8" t="s">
        <v>35</v>
      </c>
      <c r="B20" s="9">
        <f>(6.8-EXP(0.011*B15))-ABS(B12*0.05)</f>
        <v>2.5934731598786298</v>
      </c>
      <c r="C20" s="15" t="s">
        <v>40</v>
      </c>
      <c r="J20" s="47"/>
    </row>
    <row r="21" spans="1:10" ht="34.5" customHeight="1" x14ac:dyDescent="0.2">
      <c r="A21" s="8"/>
      <c r="B21" s="6"/>
      <c r="C21" s="7"/>
      <c r="J21" s="47"/>
    </row>
    <row r="22" spans="1:10" ht="27.75" x14ac:dyDescent="0.2">
      <c r="A22" s="4" t="s">
        <v>37</v>
      </c>
      <c r="B22" s="9">
        <f>B26/(C25+B28)*B16*0.01</f>
        <v>2.8134438231193006</v>
      </c>
      <c r="C22" s="7" t="s">
        <v>59</v>
      </c>
      <c r="J22" s="47"/>
    </row>
    <row r="23" spans="1:10" x14ac:dyDescent="0.2">
      <c r="A23" s="8"/>
      <c r="B23" s="6"/>
      <c r="C23" s="7"/>
      <c r="J23" s="47"/>
    </row>
    <row r="24" spans="1:10" ht="32.25" customHeight="1" x14ac:dyDescent="0.2">
      <c r="A24" s="8" t="s">
        <v>25</v>
      </c>
      <c r="B24" s="14" t="s">
        <v>28</v>
      </c>
      <c r="C24" s="15" t="s">
        <v>57</v>
      </c>
      <c r="J24" s="47"/>
    </row>
    <row r="25" spans="1:10" x14ac:dyDescent="0.2">
      <c r="A25" s="8"/>
      <c r="B25" s="10">
        <f>70*1.2*(B10-B11)*0.001*24+70*(B10-B11)*0.001*24</f>
        <v>105.33600000000001</v>
      </c>
      <c r="C25" s="16">
        <f>B18*0.001*24*B16*0.01</f>
        <v>33.212160000000004</v>
      </c>
      <c r="D25" s="47"/>
      <c r="J25" s="47"/>
    </row>
    <row r="26" spans="1:10" ht="36.75" customHeight="1" x14ac:dyDescent="0.2">
      <c r="A26" s="4" t="s">
        <v>4</v>
      </c>
      <c r="B26" s="10">
        <f>C25*B20+18.5+0.17*0.8*11</f>
        <v>106.13084554159464</v>
      </c>
      <c r="C26" s="46" t="s">
        <v>61</v>
      </c>
      <c r="J26" s="47"/>
    </row>
    <row r="27" spans="1:10" ht="27.75" x14ac:dyDescent="0.2">
      <c r="A27" s="4" t="s">
        <v>62</v>
      </c>
      <c r="B27" s="10">
        <f>B25-B26+11*0.14</f>
        <v>0.74515445840537442</v>
      </c>
      <c r="C27" s="46" t="s">
        <v>61</v>
      </c>
      <c r="J27" s="47"/>
    </row>
    <row r="28" spans="1:10" ht="33.75" customHeight="1" thickBot="1" x14ac:dyDescent="0.25">
      <c r="A28" s="43" t="s">
        <v>60</v>
      </c>
      <c r="B28" s="25">
        <f>0.17*11</f>
        <v>1.87</v>
      </c>
      <c r="C28" s="55" t="s">
        <v>61</v>
      </c>
      <c r="J28" s="47"/>
    </row>
    <row r="29" spans="1:10" x14ac:dyDescent="0.2">
      <c r="A29" s="8"/>
      <c r="B29" s="6"/>
      <c r="C29" s="7"/>
      <c r="D29" s="35"/>
      <c r="J29" s="47"/>
    </row>
    <row r="30" spans="1:10" ht="27.75" x14ac:dyDescent="0.2">
      <c r="A30" s="4" t="s">
        <v>29</v>
      </c>
      <c r="B30" s="30">
        <f>B22/B40</f>
        <v>1.3803505751153007</v>
      </c>
      <c r="C30" s="7"/>
      <c r="J30" s="47"/>
    </row>
    <row r="31" spans="1:10" ht="15.75" thickBot="1" x14ac:dyDescent="0.25">
      <c r="A31" s="8"/>
      <c r="B31" s="6"/>
      <c r="C31" s="7"/>
      <c r="D31" s="6"/>
      <c r="J31" s="47"/>
    </row>
    <row r="32" spans="1:10" x14ac:dyDescent="0.2">
      <c r="A32" s="13" t="s">
        <v>20</v>
      </c>
      <c r="B32" s="2"/>
      <c r="C32" s="3"/>
      <c r="D32" s="6"/>
      <c r="J32" s="47"/>
    </row>
    <row r="33" spans="1:10" ht="27.75" x14ac:dyDescent="0.2">
      <c r="A33" s="4" t="s">
        <v>9</v>
      </c>
      <c r="B33" s="17">
        <v>90</v>
      </c>
      <c r="C33" s="18" t="s">
        <v>18</v>
      </c>
      <c r="D33" s="6"/>
      <c r="J33" s="47"/>
    </row>
    <row r="34" spans="1:10" x14ac:dyDescent="0.2">
      <c r="A34" s="8" t="s">
        <v>11</v>
      </c>
      <c r="B34" s="5">
        <v>56</v>
      </c>
      <c r="C34" s="7" t="s">
        <v>17</v>
      </c>
      <c r="D34" s="6"/>
      <c r="J34" s="47"/>
    </row>
    <row r="35" spans="1:10" x14ac:dyDescent="0.2">
      <c r="A35" s="8"/>
      <c r="B35" s="6"/>
      <c r="C35" s="7"/>
      <c r="D35" s="6"/>
      <c r="J35" s="47"/>
    </row>
    <row r="36" spans="1:10" ht="27.75" x14ac:dyDescent="0.2">
      <c r="A36" s="4" t="s">
        <v>3</v>
      </c>
      <c r="B36" s="6">
        <f>B33*16</f>
        <v>1440</v>
      </c>
      <c r="C36" s="15" t="s">
        <v>39</v>
      </c>
      <c r="D36" s="6"/>
      <c r="J36" s="47"/>
    </row>
    <row r="37" spans="1:10" ht="14.25" customHeight="1" x14ac:dyDescent="0.2">
      <c r="A37" s="8"/>
      <c r="B37" s="6"/>
      <c r="C37" s="7"/>
      <c r="D37" s="6"/>
      <c r="J37" s="47"/>
    </row>
    <row r="38" spans="1:10" ht="27.75" x14ac:dyDescent="0.2">
      <c r="A38" s="8" t="s">
        <v>35</v>
      </c>
      <c r="B38" s="9">
        <f>(6.8-EXP(0.011*B33))-ABS(B12*0.05)</f>
        <v>2.6837655276507375</v>
      </c>
      <c r="C38" s="15" t="s">
        <v>40</v>
      </c>
      <c r="D38" s="9"/>
      <c r="J38" s="47"/>
    </row>
    <row r="39" spans="1:10" ht="32.25" customHeight="1" x14ac:dyDescent="0.2">
      <c r="A39" s="8"/>
      <c r="B39" s="6"/>
      <c r="C39" s="7"/>
      <c r="D39" s="6"/>
      <c r="J39" s="47"/>
    </row>
    <row r="40" spans="1:10" ht="27.75" x14ac:dyDescent="0.2">
      <c r="A40" s="4" t="s">
        <v>38</v>
      </c>
      <c r="B40" s="9">
        <f>B46/(C43)*B34*0.01</f>
        <v>2.0382096214103389</v>
      </c>
      <c r="C40" s="7" t="s">
        <v>59</v>
      </c>
      <c r="D40" s="6"/>
      <c r="E40" s="35"/>
      <c r="J40" s="47"/>
    </row>
    <row r="41" spans="1:10" x14ac:dyDescent="0.2">
      <c r="A41" s="4"/>
      <c r="B41" s="9"/>
      <c r="C41" s="7"/>
      <c r="D41" s="6"/>
      <c r="E41" s="35"/>
      <c r="J41" s="47"/>
    </row>
    <row r="42" spans="1:10" ht="27.75" x14ac:dyDescent="0.2">
      <c r="A42" s="4"/>
      <c r="B42" s="9"/>
      <c r="C42" s="15" t="s">
        <v>58</v>
      </c>
      <c r="D42" s="6"/>
      <c r="E42" s="35"/>
      <c r="J42" s="47"/>
    </row>
    <row r="43" spans="1:10" x14ac:dyDescent="0.2">
      <c r="A43" s="4"/>
      <c r="B43" s="9"/>
      <c r="C43" s="16">
        <f>B36*0.001*24*B34*0.01</f>
        <v>19.3536</v>
      </c>
      <c r="D43" s="6"/>
      <c r="E43" s="35"/>
      <c r="J43" s="47"/>
    </row>
    <row r="44" spans="1:10" x14ac:dyDescent="0.2">
      <c r="A44" s="8"/>
      <c r="B44" s="14" t="s">
        <v>28</v>
      </c>
      <c r="C44" s="7"/>
      <c r="J44" s="47"/>
    </row>
    <row r="45" spans="1:10" x14ac:dyDescent="0.2">
      <c r="A45" s="8"/>
      <c r="B45" s="10">
        <f>70*1.2*(B10-B11)*0.001*24+70*(B10-B11)*0.001*24</f>
        <v>105.33600000000001</v>
      </c>
      <c r="C45" s="46" t="s">
        <v>61</v>
      </c>
      <c r="J45" s="47"/>
    </row>
    <row r="46" spans="1:10" x14ac:dyDescent="0.2">
      <c r="A46" s="8" t="s">
        <v>0</v>
      </c>
      <c r="B46" s="10">
        <f>C43*B38+18.5</f>
        <v>70.44052451594132</v>
      </c>
      <c r="C46" s="46" t="s">
        <v>61</v>
      </c>
      <c r="J46" s="47"/>
    </row>
    <row r="47" spans="1:10" x14ac:dyDescent="0.2">
      <c r="A47" s="8" t="s">
        <v>1</v>
      </c>
      <c r="B47" s="10">
        <f>B45-B46</f>
        <v>34.895475484058693</v>
      </c>
      <c r="C47" s="46" t="s">
        <v>61</v>
      </c>
      <c r="J47" s="47"/>
    </row>
    <row r="48" spans="1:10" ht="15.75" thickBot="1" x14ac:dyDescent="0.25">
      <c r="A48" s="11"/>
      <c r="B48" s="25"/>
      <c r="C48" s="12"/>
      <c r="J48" s="47"/>
    </row>
    <row r="49" spans="1:11" ht="18" customHeight="1" thickBot="1" x14ac:dyDescent="0.25">
      <c r="J49" s="47"/>
    </row>
    <row r="50" spans="1:11" x14ac:dyDescent="0.2">
      <c r="A50" s="13" t="s">
        <v>22</v>
      </c>
      <c r="B50" s="2"/>
      <c r="C50" s="3"/>
      <c r="J50" s="47"/>
    </row>
    <row r="51" spans="1:11" ht="41.25" x14ac:dyDescent="0.2">
      <c r="A51" s="4" t="s">
        <v>54</v>
      </c>
      <c r="B51" s="14" t="s">
        <v>41</v>
      </c>
      <c r="C51" s="7"/>
      <c r="J51" s="47"/>
    </row>
    <row r="52" spans="1:11" s="1" customFormat="1" ht="27" customHeight="1" x14ac:dyDescent="0.2">
      <c r="A52" s="49">
        <f>-(B56-B55)/180</f>
        <v>-16.55176102565332</v>
      </c>
      <c r="B52" s="19">
        <f>(B30-1)*100</f>
        <v>38.03505751153007</v>
      </c>
      <c r="C52" s="16"/>
      <c r="F52"/>
      <c r="G52"/>
      <c r="H52"/>
      <c r="I52"/>
      <c r="J52" s="47"/>
      <c r="K52"/>
    </row>
    <row r="53" spans="1:11" ht="26.25" customHeight="1" x14ac:dyDescent="0.2">
      <c r="A53" s="49"/>
      <c r="B53" s="6"/>
      <c r="C53" s="7"/>
      <c r="J53" s="47"/>
    </row>
    <row r="54" spans="1:11" ht="93" hidden="1" customHeight="1" x14ac:dyDescent="0.2">
      <c r="A54" s="26"/>
      <c r="B54" s="45"/>
      <c r="C54" s="44"/>
      <c r="J54" s="47"/>
    </row>
    <row r="55" spans="1:11" ht="81" x14ac:dyDescent="0.2">
      <c r="A55" s="26" t="s">
        <v>42</v>
      </c>
      <c r="B55" s="50">
        <f>(C25+B28-C43)*180</f>
        <v>2831.1408000000001</v>
      </c>
      <c r="C55" s="15" t="s">
        <v>43</v>
      </c>
      <c r="J55" s="47"/>
    </row>
    <row r="56" spans="1:11" ht="68.25" x14ac:dyDescent="0.2">
      <c r="A56" s="4" t="s">
        <v>32</v>
      </c>
      <c r="B56" s="51">
        <f>(B47-(B28+B27))*180</f>
        <v>5810.457784617598</v>
      </c>
      <c r="C56" s="15" t="s">
        <v>26</v>
      </c>
      <c r="J56" s="47"/>
    </row>
    <row r="57" spans="1:11" x14ac:dyDescent="0.2">
      <c r="A57" s="8"/>
      <c r="B57" s="6"/>
      <c r="C57" s="7"/>
      <c r="J57" s="47"/>
    </row>
    <row r="58" spans="1:11" x14ac:dyDescent="0.2">
      <c r="A58" s="52" t="s">
        <v>50</v>
      </c>
      <c r="B58" s="54">
        <f>B56-B55</f>
        <v>2979.3169846175979</v>
      </c>
      <c r="C58" s="7" t="s">
        <v>51</v>
      </c>
      <c r="J58" s="47"/>
    </row>
    <row r="59" spans="1:11" ht="28.5" customHeight="1" x14ac:dyDescent="0.2">
      <c r="A59" s="8"/>
      <c r="B59" s="6"/>
      <c r="C59" s="7"/>
      <c r="J59" s="47"/>
    </row>
    <row r="60" spans="1:11" ht="57.75" customHeight="1" x14ac:dyDescent="0.2">
      <c r="A60" s="4" t="s">
        <v>48</v>
      </c>
      <c r="B60" s="33">
        <f>B8*B55</f>
        <v>4246.7111999999997</v>
      </c>
      <c r="C60" s="7" t="s">
        <v>21</v>
      </c>
      <c r="J60" s="47"/>
    </row>
    <row r="61" spans="1:11" ht="57" customHeight="1" x14ac:dyDescent="0.2">
      <c r="A61" s="4" t="s">
        <v>49</v>
      </c>
      <c r="B61" s="36">
        <f>-B8*(B56)</f>
        <v>-8715.6866769263979</v>
      </c>
      <c r="C61" s="15" t="s">
        <v>27</v>
      </c>
      <c r="J61" s="47"/>
    </row>
    <row r="62" spans="1:11" x14ac:dyDescent="0.2">
      <c r="A62" s="52" t="s">
        <v>52</v>
      </c>
      <c r="B62" s="33">
        <f>B61+B60</f>
        <v>-4468.9754769263982</v>
      </c>
      <c r="C62" s="53" t="s">
        <v>53</v>
      </c>
      <c r="J62" s="47"/>
    </row>
    <row r="63" spans="1:11" x14ac:dyDescent="0.2">
      <c r="A63" s="52"/>
      <c r="B63" s="33"/>
      <c r="C63" s="53"/>
      <c r="J63" s="47"/>
    </row>
    <row r="64" spans="1:11" ht="27.75" x14ac:dyDescent="0.2">
      <c r="A64" s="8"/>
      <c r="B64" s="20" t="s">
        <v>44</v>
      </c>
      <c r="C64" s="21"/>
      <c r="J64" s="47"/>
    </row>
    <row r="65" spans="1:10" x14ac:dyDescent="0.2">
      <c r="A65" s="8"/>
      <c r="B65" s="22">
        <f>B60</f>
        <v>4246.7111999999997</v>
      </c>
      <c r="C65" s="23" t="s">
        <v>13</v>
      </c>
      <c r="J65" s="47"/>
    </row>
    <row r="66" spans="1:10" x14ac:dyDescent="0.2">
      <c r="A66" s="8"/>
      <c r="B66" s="24" t="s">
        <v>12</v>
      </c>
      <c r="C66" s="23"/>
      <c r="J66" s="47"/>
    </row>
    <row r="67" spans="1:10" ht="15.75" customHeight="1" x14ac:dyDescent="0.2">
      <c r="A67" s="8"/>
      <c r="B67" s="22">
        <f>(B61+B60)</f>
        <v>-4468.9754769263982</v>
      </c>
      <c r="C67" s="23" t="s">
        <v>14</v>
      </c>
      <c r="J67" s="47"/>
    </row>
    <row r="68" spans="1:10" ht="45.75" customHeight="1" thickBot="1" x14ac:dyDescent="0.25">
      <c r="A68" s="11"/>
      <c r="B68" s="32" t="s">
        <v>23</v>
      </c>
      <c r="C68" s="31" t="str">
        <f>IF(B65&gt;0,"Avfrostningsbooster är en förlustaffär om du bara spets-eldar med gratis ved!","Avfrostningsbooster är en bra investering om du idag spetsar med el!")</f>
        <v>Avfrostningsbooster är en förlustaffär om du bara spets-eldar med gratis ved!</v>
      </c>
      <c r="J68" s="47"/>
    </row>
    <row r="69" spans="1:10" ht="18.75" x14ac:dyDescent="0.25">
      <c r="A69" s="41" t="s">
        <v>55</v>
      </c>
      <c r="B69" s="42"/>
      <c r="J69" s="47"/>
    </row>
    <row r="70" spans="1:10" ht="18.75" x14ac:dyDescent="0.25">
      <c r="A70" s="41" t="s">
        <v>33</v>
      </c>
      <c r="B70" s="42"/>
      <c r="J70" s="47"/>
    </row>
    <row r="71" spans="1:10" ht="18.75" x14ac:dyDescent="0.25">
      <c r="A71" s="41" t="s">
        <v>34</v>
      </c>
      <c r="B71" s="42"/>
      <c r="J71" s="47"/>
    </row>
    <row r="72" spans="1:10" ht="18.75" x14ac:dyDescent="0.25">
      <c r="A72" s="41" t="s">
        <v>36</v>
      </c>
      <c r="J72" s="47"/>
    </row>
    <row r="73" spans="1:10" x14ac:dyDescent="0.2">
      <c r="J73" s="47"/>
    </row>
    <row r="74" spans="1:10" x14ac:dyDescent="0.2">
      <c r="J74" s="47"/>
    </row>
    <row r="75" spans="1:10" x14ac:dyDescent="0.2">
      <c r="J75" s="47"/>
    </row>
    <row r="76" spans="1:10" x14ac:dyDescent="0.2">
      <c r="J76" s="47"/>
    </row>
    <row r="77" spans="1:10" x14ac:dyDescent="0.2">
      <c r="J77" s="47"/>
    </row>
    <row r="78" spans="1:10" x14ac:dyDescent="0.2">
      <c r="J78" s="47"/>
    </row>
    <row r="79" spans="1:10" x14ac:dyDescent="0.2">
      <c r="J79" s="47"/>
    </row>
    <row r="80" spans="1:10" x14ac:dyDescent="0.2">
      <c r="J80" s="47"/>
    </row>
    <row r="81" spans="10:10" x14ac:dyDescent="0.2">
      <c r="J81" s="47"/>
    </row>
    <row r="82" spans="10:10" x14ac:dyDescent="0.2">
      <c r="J82" s="47"/>
    </row>
    <row r="83" spans="10:10" x14ac:dyDescent="0.2">
      <c r="J83" s="47"/>
    </row>
    <row r="84" spans="10:10" x14ac:dyDescent="0.2">
      <c r="J84" s="47"/>
    </row>
    <row r="85" spans="10:10" x14ac:dyDescent="0.2">
      <c r="J85" s="47"/>
    </row>
    <row r="86" spans="10:10" x14ac:dyDescent="0.2">
      <c r="J86" s="47"/>
    </row>
    <row r="87" spans="10:10" x14ac:dyDescent="0.2">
      <c r="J87" s="47"/>
    </row>
    <row r="88" spans="10:10" x14ac:dyDescent="0.2">
      <c r="J88" s="47"/>
    </row>
    <row r="89" spans="10:10" x14ac:dyDescent="0.2">
      <c r="J89" s="47"/>
    </row>
    <row r="90" spans="10:10" x14ac:dyDescent="0.2">
      <c r="J90" s="47"/>
    </row>
    <row r="91" spans="10:10" x14ac:dyDescent="0.2">
      <c r="J91" s="47"/>
    </row>
    <row r="92" spans="10:10" x14ac:dyDescent="0.2">
      <c r="J92" s="47"/>
    </row>
    <row r="93" spans="10:10" x14ac:dyDescent="0.2">
      <c r="J93" s="47"/>
    </row>
    <row r="94" spans="10:10" x14ac:dyDescent="0.2">
      <c r="J94" s="47"/>
    </row>
    <row r="95" spans="10:10" x14ac:dyDescent="0.2">
      <c r="J95" s="47"/>
    </row>
    <row r="96" spans="10:10" x14ac:dyDescent="0.2">
      <c r="J96" s="47"/>
    </row>
    <row r="97" spans="10:10" x14ac:dyDescent="0.2">
      <c r="J97" s="47"/>
    </row>
    <row r="98" spans="10:10" x14ac:dyDescent="0.2">
      <c r="J98" s="47"/>
    </row>
    <row r="99" spans="10:10" x14ac:dyDescent="0.2">
      <c r="J99" s="47"/>
    </row>
    <row r="100" spans="10:10" x14ac:dyDescent="0.2">
      <c r="J100" s="47"/>
    </row>
    <row r="101" spans="10:10" x14ac:dyDescent="0.2">
      <c r="J101" s="47"/>
    </row>
    <row r="102" spans="10:10" x14ac:dyDescent="0.2">
      <c r="J102" s="47"/>
    </row>
    <row r="103" spans="10:10" x14ac:dyDescent="0.2">
      <c r="J103" s="47"/>
    </row>
    <row r="104" spans="10:10" x14ac:dyDescent="0.2">
      <c r="J104" s="47"/>
    </row>
    <row r="105" spans="10:10" x14ac:dyDescent="0.2">
      <c r="J105" s="47"/>
    </row>
    <row r="106" spans="10:10" x14ac:dyDescent="0.2">
      <c r="J106" s="47"/>
    </row>
    <row r="107" spans="10:10" x14ac:dyDescent="0.2">
      <c r="J107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Nibe F750 med&amp;utan defrostboost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Peder Arvidsson</dc:creator>
  <dcterms:created xsi:type="dcterms:W3CDTF">2023-12-07T08:27:12Z</dcterms:created>
</cp:coreProperties>
</file>