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hias.sundman/Documents/nibe/"/>
    </mc:Choice>
  </mc:AlternateContent>
  <xr:revisionPtr revIDLastSave="0" documentId="13_ncr:1_{7193A6E3-B1AE-CC4C-B532-B831C6C2D376}" xr6:coauthVersionLast="47" xr6:coauthVersionMax="47" xr10:uidLastSave="{00000000-0000-0000-0000-000000000000}"/>
  <bookViews>
    <workbookView xWindow="800" yWindow="760" windowWidth="32540" windowHeight="20600" xr2:uid="{A8E87A84-4AC3-424B-883C-6705417D57B4}"/>
  </bookViews>
  <sheets>
    <sheet name="Sheet1" sheetId="4" r:id="rId1"/>
    <sheet name="El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5" i="4" l="1"/>
  <c r="L45" i="4"/>
  <c r="O45" i="4" s="1"/>
  <c r="K45" i="4"/>
  <c r="N44" i="4"/>
  <c r="L44" i="4"/>
  <c r="M44" i="4" s="1"/>
  <c r="K44" i="4"/>
  <c r="N43" i="4"/>
  <c r="L43" i="4"/>
  <c r="O43" i="4" s="1"/>
  <c r="K43" i="4"/>
  <c r="N42" i="4"/>
  <c r="L42" i="4"/>
  <c r="O42" i="4" s="1"/>
  <c r="K42" i="4"/>
  <c r="N41" i="4"/>
  <c r="L41" i="4"/>
  <c r="O41" i="4" s="1"/>
  <c r="K41" i="4"/>
  <c r="N40" i="4"/>
  <c r="L40" i="4"/>
  <c r="O40" i="4" s="1"/>
  <c r="K40" i="4"/>
  <c r="N39" i="4"/>
  <c r="L39" i="4"/>
  <c r="O39" i="4" s="1"/>
  <c r="K39" i="4"/>
  <c r="N38" i="4"/>
  <c r="L38" i="4"/>
  <c r="O38" i="4" s="1"/>
  <c r="K38" i="4"/>
  <c r="N37" i="4"/>
  <c r="L37" i="4"/>
  <c r="O37" i="4" s="1"/>
  <c r="K37" i="4"/>
  <c r="N25" i="4"/>
  <c r="L25" i="4"/>
  <c r="O25" i="4" s="1"/>
  <c r="K25" i="4"/>
  <c r="N35" i="4"/>
  <c r="L35" i="4"/>
  <c r="O35" i="4" s="1"/>
  <c r="K35" i="4"/>
  <c r="N34" i="4"/>
  <c r="L34" i="4"/>
  <c r="M34" i="4" s="1"/>
  <c r="K34" i="4"/>
  <c r="N32" i="4"/>
  <c r="L32" i="4"/>
  <c r="O32" i="4" s="1"/>
  <c r="K32" i="4"/>
  <c r="N31" i="4"/>
  <c r="L31" i="4"/>
  <c r="M31" i="4" s="1"/>
  <c r="K31" i="4"/>
  <c r="N30" i="4"/>
  <c r="L30" i="4"/>
  <c r="O30" i="4" s="1"/>
  <c r="K30" i="4"/>
  <c r="N28" i="4"/>
  <c r="L28" i="4"/>
  <c r="O28" i="4" s="1"/>
  <c r="K28" i="4"/>
  <c r="N27" i="4"/>
  <c r="L27" i="4"/>
  <c r="O27" i="4" s="1"/>
  <c r="K27" i="4"/>
  <c r="N26" i="4"/>
  <c r="L26" i="4"/>
  <c r="O26" i="4" s="1"/>
  <c r="K26" i="4"/>
  <c r="N23" i="4"/>
  <c r="L23" i="4"/>
  <c r="O23" i="4" s="1"/>
  <c r="K23" i="4"/>
  <c r="N22" i="4"/>
  <c r="L22" i="4"/>
  <c r="O22" i="4" s="1"/>
  <c r="K22" i="4"/>
  <c r="N21" i="4"/>
  <c r="L21" i="4"/>
  <c r="M21" i="4" s="1"/>
  <c r="K21" i="4"/>
  <c r="N20" i="4"/>
  <c r="L20" i="4"/>
  <c r="O20" i="4" s="1"/>
  <c r="K20" i="4"/>
  <c r="N18" i="4"/>
  <c r="L18" i="4"/>
  <c r="O18" i="4" s="1"/>
  <c r="K18" i="4"/>
  <c r="N17" i="4"/>
  <c r="L17" i="4"/>
  <c r="O17" i="4" s="1"/>
  <c r="K17" i="4"/>
  <c r="N16" i="4"/>
  <c r="L16" i="4"/>
  <c r="M16" i="4" s="1"/>
  <c r="K16" i="4"/>
  <c r="N15" i="4"/>
  <c r="L15" i="4"/>
  <c r="O15" i="4" s="1"/>
  <c r="K15" i="4"/>
  <c r="N14" i="4"/>
  <c r="L14" i="4"/>
  <c r="O14" i="4" s="1"/>
  <c r="K14" i="4"/>
  <c r="E17" i="3"/>
  <c r="E15" i="3"/>
  <c r="C14" i="3"/>
  <c r="B20" i="3"/>
  <c r="C20" i="3" s="1"/>
  <c r="E20" i="3" s="1"/>
  <c r="B19" i="3"/>
  <c r="C19" i="3" s="1"/>
  <c r="E19" i="3" s="1"/>
  <c r="B18" i="3"/>
  <c r="C18" i="3" s="1"/>
  <c r="E18" i="3" s="1"/>
  <c r="B17" i="3"/>
  <c r="C17" i="3" s="1"/>
  <c r="B16" i="3"/>
  <c r="C16" i="3" s="1"/>
  <c r="E16" i="3" s="1"/>
  <c r="B15" i="3"/>
  <c r="C15" i="3" s="1"/>
  <c r="B7" i="3"/>
  <c r="B6" i="3"/>
  <c r="B5" i="3"/>
  <c r="B4" i="3"/>
  <c r="B3" i="3"/>
  <c r="B2" i="3"/>
  <c r="M38" i="4" l="1"/>
  <c r="M42" i="4"/>
  <c r="O44" i="4"/>
  <c r="M39" i="4"/>
  <c r="M41" i="4"/>
  <c r="M43" i="4"/>
  <c r="M45" i="4"/>
  <c r="M40" i="4"/>
  <c r="M37" i="4"/>
  <c r="M25" i="4"/>
  <c r="M28" i="4"/>
  <c r="O34" i="4"/>
  <c r="M14" i="4"/>
  <c r="M18" i="4"/>
  <c r="M23" i="4"/>
  <c r="M26" i="4"/>
  <c r="O16" i="4"/>
  <c r="O21" i="4"/>
  <c r="O31" i="4"/>
  <c r="M35" i="4"/>
  <c r="M15" i="4"/>
  <c r="M17" i="4"/>
  <c r="M20" i="4"/>
  <c r="M22" i="4"/>
  <c r="M27" i="4"/>
  <c r="M30" i="4"/>
  <c r="M32" i="4"/>
</calcChain>
</file>

<file path=xl/sharedStrings.xml><?xml version="1.0" encoding="utf-8"?>
<sst xmlns="http://schemas.openxmlformats.org/spreadsheetml/2006/main" count="35" uniqueCount="34">
  <si>
    <t>Frånluft (BT20)</t>
  </si>
  <si>
    <t>Avluft (BT21)</t>
  </si>
  <si>
    <t>Luftflöde (BS1)</t>
  </si>
  <si>
    <t>Återvunnen Energi</t>
  </si>
  <si>
    <t>Parametrar</t>
  </si>
  <si>
    <t>Hz</t>
  </si>
  <si>
    <t>Kompressor (Hz)</t>
  </si>
  <si>
    <t>Fläkthastighet</t>
  </si>
  <si>
    <t>Utetemp (BT1)</t>
  </si>
  <si>
    <t>Innetemp (BT50)</t>
  </si>
  <si>
    <t>Total Energi</t>
  </si>
  <si>
    <t>Total Energi (kWh)</t>
  </si>
  <si>
    <t>Förångare (BT16)</t>
  </si>
  <si>
    <t>Förlorad Energi (ventilation/kompressordrift)</t>
  </si>
  <si>
    <t>Etot = Eut - Ein kWh</t>
  </si>
  <si>
    <t xml:space="preserve"> Event = Luftflöde(BS1) * (Innetemp(BT50) - Utetemp(BT1)) * 0,000365</t>
  </si>
  <si>
    <t xml:space="preserve"> Ein =  Event + Ecomp  kWh</t>
  </si>
  <si>
    <t>Återvunnen energi/h:</t>
  </si>
  <si>
    <t>Total energi/h:</t>
  </si>
  <si>
    <t>Eut (kWh)</t>
  </si>
  <si>
    <t>Ecomp (kWh)</t>
  </si>
  <si>
    <t>Ein (kWh)</t>
  </si>
  <si>
    <t>COP (inkl vent)</t>
  </si>
  <si>
    <t>COP (exkl vent)</t>
  </si>
  <si>
    <t>Fläkt</t>
  </si>
  <si>
    <t>Elmätare (W)</t>
  </si>
  <si>
    <t>Elmätare - Fläkt (W)</t>
  </si>
  <si>
    <t>Comp in Power (Reg 43141)</t>
  </si>
  <si>
    <t>W/Hz</t>
  </si>
  <si>
    <t>Vid fläkthastighet 100%:</t>
  </si>
  <si>
    <t>Event</t>
  </si>
  <si>
    <t xml:space="preserve"> Eut = Luftflöde(BS1) * (Frånluft(BT20) - Avluft(BT21))  * 0,000365 kWh</t>
  </si>
  <si>
    <t>Förlorad energi (ventilation &amp; kompressordrift)/h:</t>
  </si>
  <si>
    <t xml:space="preserve"> Ecomp = Kompressoreffekt (Reg 43141) * 10  /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</si>
</sst>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0.000000"/>
    <numFmt numFmtId="173" formatCode="0.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5"/>
      <color theme="1"/>
      <name val="Andale Mono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quotePrefix="1"/>
    <xf numFmtId="166" fontId="0" fillId="0" borderId="0" xfId="0" applyNumberFormat="1"/>
    <xf numFmtId="2" fontId="0" fillId="0" borderId="0" xfId="0" applyNumberFormat="1"/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right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right"/>
    </xf>
    <xf numFmtId="0" fontId="1" fillId="7" borderId="0" xfId="0" applyFont="1" applyFill="1" applyAlignment="1">
      <alignment horizontal="right"/>
    </xf>
    <xf numFmtId="0" fontId="1" fillId="6" borderId="0" xfId="0" applyFont="1" applyFill="1" applyAlignment="1">
      <alignment horizontal="center"/>
    </xf>
    <xf numFmtId="0" fontId="1" fillId="9" borderId="0" xfId="0" applyFont="1" applyFill="1" applyAlignment="1">
      <alignment horizontal="right"/>
    </xf>
    <xf numFmtId="0" fontId="1" fillId="6" borderId="0" xfId="0" applyFont="1" applyFill="1" applyAlignment="1">
      <alignment horizontal="center"/>
    </xf>
    <xf numFmtId="0" fontId="1" fillId="0" borderId="0" xfId="0" quotePrefix="1" applyFont="1"/>
    <xf numFmtId="0" fontId="0" fillId="0" borderId="0" xfId="0" applyFont="1"/>
    <xf numFmtId="0" fontId="0" fillId="0" borderId="0" xfId="0" quotePrefix="1" applyFont="1"/>
    <xf numFmtId="0" fontId="1" fillId="8" borderId="0" xfId="0" applyFont="1" applyFill="1" applyAlignment="1">
      <alignment horizontal="center"/>
    </xf>
    <xf numFmtId="173" fontId="0" fillId="0" borderId="0" xfId="0" applyNumberFormat="1"/>
    <xf numFmtId="1" fontId="0" fillId="0" borderId="0" xfId="0" applyNumberFormat="1"/>
    <xf numFmtId="1" fontId="0" fillId="0" borderId="0" xfId="0" applyNumberFormat="1" applyFont="1"/>
    <xf numFmtId="173" fontId="0" fillId="0" borderId="0" xfId="0" applyNumberFormat="1" applyFont="1"/>
    <xf numFmtId="0" fontId="0" fillId="0" borderId="0" xfId="0" applyAlignment="1">
      <alignment horizontal="right"/>
    </xf>
    <xf numFmtId="0" fontId="1" fillId="10" borderId="0" xfId="0" applyFont="1" applyFill="1" applyAlignment="1">
      <alignment horizontal="righ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0445C-A94B-1647-9A74-86CE720377AD}">
  <dimension ref="A1:O45"/>
  <sheetViews>
    <sheetView tabSelected="1" topLeftCell="A8" zoomScale="120" zoomScaleNormal="120" workbookViewId="0">
      <selection activeCell="H38" sqref="H38"/>
    </sheetView>
  </sheetViews>
  <sheetFormatPr baseColWidth="10" defaultRowHeight="16" x14ac:dyDescent="0.2"/>
  <cols>
    <col min="1" max="1" width="13.83203125" customWidth="1"/>
    <col min="2" max="2" width="15" customWidth="1"/>
    <col min="3" max="3" width="16.33203125" customWidth="1"/>
    <col min="4" max="4" width="16" customWidth="1"/>
    <col min="5" max="5" width="15.33203125" customWidth="1"/>
    <col min="6" max="6" width="12.1640625" bestFit="1" customWidth="1"/>
    <col min="7" max="7" width="12" bestFit="1" customWidth="1"/>
    <col min="8" max="8" width="13.83203125" customWidth="1"/>
    <col min="9" max="9" width="15" bestFit="1" customWidth="1"/>
    <col min="10" max="10" width="13.1640625" customWidth="1"/>
    <col min="11" max="11" width="7.6640625" customWidth="1"/>
    <col min="12" max="12" width="10.33203125" customWidth="1"/>
    <col min="13" max="13" width="17" customWidth="1"/>
    <col min="14" max="14" width="14.1640625" customWidth="1"/>
    <col min="15" max="15" width="13.5" customWidth="1"/>
  </cols>
  <sheetData>
    <row r="1" spans="1:15" x14ac:dyDescent="0.2">
      <c r="A1" s="4" t="s">
        <v>17</v>
      </c>
    </row>
    <row r="2" spans="1:15" x14ac:dyDescent="0.2">
      <c r="A2" s="1" t="s">
        <v>31</v>
      </c>
      <c r="F2" s="2"/>
    </row>
    <row r="4" spans="1:15" x14ac:dyDescent="0.2">
      <c r="A4" s="4" t="s">
        <v>32</v>
      </c>
    </row>
    <row r="5" spans="1:15" x14ac:dyDescent="0.2">
      <c r="A5" s="15" t="s">
        <v>33</v>
      </c>
    </row>
    <row r="6" spans="1:15" x14ac:dyDescent="0.2">
      <c r="A6" s="15" t="s">
        <v>15</v>
      </c>
    </row>
    <row r="7" spans="1:15" x14ac:dyDescent="0.2">
      <c r="A7" s="1" t="s">
        <v>16</v>
      </c>
    </row>
    <row r="8" spans="1:15" x14ac:dyDescent="0.2">
      <c r="A8" s="1"/>
    </row>
    <row r="9" spans="1:15" x14ac:dyDescent="0.2">
      <c r="A9" s="13" t="s">
        <v>18</v>
      </c>
    </row>
    <row r="10" spans="1:15" x14ac:dyDescent="0.2">
      <c r="A10" s="1" t="s">
        <v>14</v>
      </c>
    </row>
    <row r="12" spans="1:15" x14ac:dyDescent="0.2">
      <c r="A12" s="10" t="s">
        <v>4</v>
      </c>
      <c r="B12" s="10"/>
      <c r="C12" s="10"/>
      <c r="D12" s="12"/>
      <c r="E12" s="5" t="s">
        <v>3</v>
      </c>
      <c r="F12" s="5"/>
      <c r="G12" s="5"/>
      <c r="H12" s="7" t="s">
        <v>13</v>
      </c>
      <c r="I12" s="7"/>
      <c r="J12" s="7"/>
      <c r="K12" s="7"/>
      <c r="L12" s="7"/>
      <c r="M12" s="16" t="s">
        <v>10</v>
      </c>
      <c r="N12" s="16"/>
      <c r="O12" s="16"/>
    </row>
    <row r="13" spans="1:15" x14ac:dyDescent="0.2">
      <c r="A13" s="9" t="s">
        <v>7</v>
      </c>
      <c r="B13" s="9" t="s">
        <v>2</v>
      </c>
      <c r="C13" s="9" t="s">
        <v>6</v>
      </c>
      <c r="D13" s="9" t="s">
        <v>12</v>
      </c>
      <c r="E13" s="6" t="s">
        <v>0</v>
      </c>
      <c r="F13" s="6" t="s">
        <v>1</v>
      </c>
      <c r="G13" s="6" t="s">
        <v>19</v>
      </c>
      <c r="H13" s="8" t="s">
        <v>8</v>
      </c>
      <c r="I13" s="8" t="s">
        <v>9</v>
      </c>
      <c r="J13" s="8" t="s">
        <v>20</v>
      </c>
      <c r="K13" s="8" t="s">
        <v>30</v>
      </c>
      <c r="L13" s="8" t="s">
        <v>21</v>
      </c>
      <c r="M13" s="11" t="s">
        <v>11</v>
      </c>
      <c r="N13" s="11" t="s">
        <v>23</v>
      </c>
      <c r="O13" s="11" t="s">
        <v>22</v>
      </c>
    </row>
    <row r="14" spans="1:15" x14ac:dyDescent="0.2">
      <c r="A14">
        <v>20</v>
      </c>
      <c r="B14">
        <v>90</v>
      </c>
      <c r="C14" s="18">
        <v>40</v>
      </c>
      <c r="D14">
        <v>-16.7</v>
      </c>
      <c r="E14">
        <v>19.899999999999999</v>
      </c>
      <c r="F14">
        <v>-11.8</v>
      </c>
      <c r="G14" s="3">
        <v>1.0409999999999999</v>
      </c>
      <c r="H14">
        <v>-5</v>
      </c>
      <c r="I14" s="17">
        <v>21.8</v>
      </c>
      <c r="J14">
        <v>0.51</v>
      </c>
      <c r="K14" s="3">
        <f>$B14*($I14-$H14) * 0.000365</f>
        <v>0.88037999999999994</v>
      </c>
      <c r="L14" s="3">
        <f>B14*(I14-H14)*0.000365 + J14</f>
        <v>1.3903799999999999</v>
      </c>
      <c r="M14" s="3">
        <f>G14-L14</f>
        <v>-0.34938000000000002</v>
      </c>
      <c r="N14" s="3">
        <f>G14/J14</f>
        <v>2.0411764705882351</v>
      </c>
      <c r="O14" s="3">
        <f>G14/L14</f>
        <v>0.74871617831096537</v>
      </c>
    </row>
    <row r="15" spans="1:15" x14ac:dyDescent="0.2">
      <c r="A15">
        <v>40</v>
      </c>
      <c r="B15">
        <v>156</v>
      </c>
      <c r="C15" s="18">
        <v>39.9</v>
      </c>
      <c r="D15">
        <v>-10.9</v>
      </c>
      <c r="E15">
        <v>20.3</v>
      </c>
      <c r="F15">
        <v>-8.1</v>
      </c>
      <c r="G15" s="3">
        <v>1.617</v>
      </c>
      <c r="H15">
        <v>-5</v>
      </c>
      <c r="I15" s="17">
        <v>21.8</v>
      </c>
      <c r="J15">
        <v>0.54</v>
      </c>
      <c r="K15" s="3">
        <f t="shared" ref="K15:K35" si="0">$B15*($I15-$H15) * 0.000365</f>
        <v>1.525992</v>
      </c>
      <c r="L15" s="3">
        <f t="shared" ref="L15:L18" si="1">B15*(I15-H15)*0.000365 + J15</f>
        <v>2.0659920000000001</v>
      </c>
      <c r="M15" s="3">
        <f t="shared" ref="M15:M18" si="2">G15-L15</f>
        <v>-0.44899200000000006</v>
      </c>
      <c r="N15" s="3">
        <f t="shared" ref="N15:N18" si="3">G15/J15</f>
        <v>2.994444444444444</v>
      </c>
      <c r="O15" s="3">
        <f t="shared" ref="O15:O18" si="4">G15/L15</f>
        <v>0.78267486030923639</v>
      </c>
    </row>
    <row r="16" spans="1:15" x14ac:dyDescent="0.2">
      <c r="A16">
        <v>60</v>
      </c>
      <c r="B16">
        <v>223</v>
      </c>
      <c r="C16" s="18">
        <v>39.9</v>
      </c>
      <c r="D16">
        <v>-6.5</v>
      </c>
      <c r="E16">
        <v>20.5</v>
      </c>
      <c r="F16">
        <v>-3.6</v>
      </c>
      <c r="G16" s="3">
        <v>1.962</v>
      </c>
      <c r="H16">
        <v>-5</v>
      </c>
      <c r="I16" s="17">
        <v>21.8</v>
      </c>
      <c r="J16">
        <v>0.55000000000000004</v>
      </c>
      <c r="K16" s="3">
        <f t="shared" si="0"/>
        <v>2.1813860000000003</v>
      </c>
      <c r="L16" s="3">
        <f t="shared" si="1"/>
        <v>2.7313860000000005</v>
      </c>
      <c r="M16" s="3">
        <f t="shared" si="2"/>
        <v>-0.76938600000000057</v>
      </c>
      <c r="N16" s="3">
        <f t="shared" si="3"/>
        <v>3.5672727272727269</v>
      </c>
      <c r="O16" s="3">
        <f t="shared" si="4"/>
        <v>0.71831663485131714</v>
      </c>
    </row>
    <row r="17" spans="1:15" x14ac:dyDescent="0.2">
      <c r="A17">
        <v>80</v>
      </c>
      <c r="B17">
        <v>288</v>
      </c>
      <c r="C17" s="18">
        <v>40</v>
      </c>
      <c r="D17">
        <v>-4.4000000000000004</v>
      </c>
      <c r="E17">
        <v>20.8</v>
      </c>
      <c r="F17">
        <v>-0.3</v>
      </c>
      <c r="G17" s="3">
        <v>2.218</v>
      </c>
      <c r="H17">
        <v>-5</v>
      </c>
      <c r="I17" s="17">
        <v>21.9</v>
      </c>
      <c r="J17">
        <v>0.55000000000000004</v>
      </c>
      <c r="K17" s="3">
        <f t="shared" si="0"/>
        <v>2.8277279999999996</v>
      </c>
      <c r="L17" s="3">
        <f t="shared" si="1"/>
        <v>3.3777279999999994</v>
      </c>
      <c r="M17" s="3">
        <f t="shared" si="2"/>
        <v>-1.1597279999999994</v>
      </c>
      <c r="N17" s="3">
        <f t="shared" si="3"/>
        <v>4.0327272727272723</v>
      </c>
      <c r="O17" s="3">
        <f t="shared" si="4"/>
        <v>0.65665441385452006</v>
      </c>
    </row>
    <row r="18" spans="1:15" x14ac:dyDescent="0.2">
      <c r="A18">
        <v>100</v>
      </c>
      <c r="B18">
        <v>348</v>
      </c>
      <c r="C18" s="18">
        <v>40</v>
      </c>
      <c r="D18">
        <v>-2.6</v>
      </c>
      <c r="E18">
        <v>21.4</v>
      </c>
      <c r="F18">
        <v>1.5</v>
      </c>
      <c r="G18" s="3">
        <v>2.528</v>
      </c>
      <c r="H18">
        <v>-5</v>
      </c>
      <c r="I18" s="17">
        <v>22.2</v>
      </c>
      <c r="J18">
        <v>0.56000000000000005</v>
      </c>
      <c r="K18" s="3">
        <f t="shared" si="0"/>
        <v>3.4549439999999998</v>
      </c>
      <c r="L18" s="3">
        <f t="shared" si="1"/>
        <v>4.0149439999999998</v>
      </c>
      <c r="M18" s="3">
        <f t="shared" si="2"/>
        <v>-1.4869439999999998</v>
      </c>
      <c r="N18" s="3">
        <f t="shared" si="3"/>
        <v>4.5142857142857142</v>
      </c>
      <c r="O18" s="3">
        <f t="shared" si="4"/>
        <v>0.62964763643029642</v>
      </c>
    </row>
    <row r="19" spans="1:15" x14ac:dyDescent="0.2">
      <c r="C19" s="18"/>
      <c r="G19" s="3"/>
      <c r="I19" s="17"/>
      <c r="K19" s="3"/>
      <c r="L19" s="3"/>
      <c r="M19" s="3"/>
      <c r="N19" s="3"/>
      <c r="O19" s="3"/>
    </row>
    <row r="20" spans="1:15" x14ac:dyDescent="0.2">
      <c r="A20">
        <v>40</v>
      </c>
      <c r="B20">
        <v>143</v>
      </c>
      <c r="C20" s="18">
        <v>58.1</v>
      </c>
      <c r="D20">
        <v>-16.600000000000001</v>
      </c>
      <c r="E20">
        <v>19.100000000000001</v>
      </c>
      <c r="F20">
        <v>-14.4</v>
      </c>
      <c r="G20" s="3">
        <v>1.7490000000000001</v>
      </c>
      <c r="H20">
        <v>-5</v>
      </c>
      <c r="I20">
        <v>21.1</v>
      </c>
      <c r="J20">
        <v>0.77</v>
      </c>
      <c r="K20" s="3">
        <f t="shared" si="0"/>
        <v>1.3622894999999999</v>
      </c>
      <c r="L20" s="3">
        <f t="shared" ref="L20:L35" si="5">B20*(I20-H20)*0.000365 + J20</f>
        <v>2.1322894999999997</v>
      </c>
      <c r="M20" s="3">
        <f t="shared" ref="M20:M35" si="6">G20-L20</f>
        <v>-0.38328949999999962</v>
      </c>
      <c r="N20" s="3">
        <f t="shared" ref="N20:N35" si="7">G20/J20</f>
        <v>2.2714285714285714</v>
      </c>
      <c r="O20" s="3">
        <f t="shared" ref="O20:O35" si="8">G20/L20</f>
        <v>0.82024509336091578</v>
      </c>
    </row>
    <row r="21" spans="1:15" x14ac:dyDescent="0.2">
      <c r="A21">
        <v>60</v>
      </c>
      <c r="B21">
        <v>208</v>
      </c>
      <c r="C21" s="18">
        <v>59.9</v>
      </c>
      <c r="D21">
        <v>-13.1</v>
      </c>
      <c r="E21">
        <v>19.399999999999999</v>
      </c>
      <c r="F21">
        <v>-10.8</v>
      </c>
      <c r="G21" s="3">
        <v>2.2930000000000001</v>
      </c>
      <c r="H21">
        <v>-5</v>
      </c>
      <c r="I21">
        <v>21.1</v>
      </c>
      <c r="J21">
        <v>0.83</v>
      </c>
      <c r="K21" s="3">
        <f t="shared" si="0"/>
        <v>1.9815119999999999</v>
      </c>
      <c r="L21" s="3">
        <f t="shared" si="5"/>
        <v>2.811512</v>
      </c>
      <c r="M21" s="3">
        <f t="shared" si="6"/>
        <v>-0.51851199999999986</v>
      </c>
      <c r="N21" s="3">
        <f t="shared" si="7"/>
        <v>2.7626506024096389</v>
      </c>
      <c r="O21" s="3">
        <f t="shared" si="8"/>
        <v>0.81557539146196079</v>
      </c>
    </row>
    <row r="22" spans="1:15" x14ac:dyDescent="0.2">
      <c r="A22">
        <v>80</v>
      </c>
      <c r="B22">
        <v>269</v>
      </c>
      <c r="C22" s="18">
        <v>60</v>
      </c>
      <c r="D22">
        <v>-10.3</v>
      </c>
      <c r="E22">
        <v>19.7</v>
      </c>
      <c r="F22">
        <v>-6.7</v>
      </c>
      <c r="G22" s="3">
        <v>2.5920000000000001</v>
      </c>
      <c r="H22">
        <v>-5</v>
      </c>
      <c r="I22">
        <v>21.1</v>
      </c>
      <c r="J22">
        <v>0.84</v>
      </c>
      <c r="K22" s="3">
        <f t="shared" si="0"/>
        <v>2.5626285000000002</v>
      </c>
      <c r="L22" s="3">
        <f t="shared" si="5"/>
        <v>3.4026285000000001</v>
      </c>
      <c r="M22" s="3">
        <f t="shared" si="6"/>
        <v>-0.81062849999999997</v>
      </c>
      <c r="N22" s="3">
        <f t="shared" si="7"/>
        <v>3.0857142857142859</v>
      </c>
      <c r="O22" s="3">
        <f t="shared" si="8"/>
        <v>0.76176403036652396</v>
      </c>
    </row>
    <row r="23" spans="1:15" x14ac:dyDescent="0.2">
      <c r="A23">
        <v>100</v>
      </c>
      <c r="B23">
        <v>347</v>
      </c>
      <c r="C23" s="18">
        <v>60</v>
      </c>
      <c r="D23">
        <v>-8.1</v>
      </c>
      <c r="E23">
        <v>19.7</v>
      </c>
      <c r="F23">
        <v>-3.7</v>
      </c>
      <c r="G23" s="3">
        <v>2.964</v>
      </c>
      <c r="H23">
        <v>-5</v>
      </c>
      <c r="I23">
        <v>21.1</v>
      </c>
      <c r="J23">
        <v>0.86</v>
      </c>
      <c r="K23" s="3">
        <f t="shared" si="0"/>
        <v>3.3056955000000001</v>
      </c>
      <c r="L23" s="3">
        <f t="shared" si="5"/>
        <v>4.1656955</v>
      </c>
      <c r="M23" s="3">
        <f t="shared" si="6"/>
        <v>-1.2016955</v>
      </c>
      <c r="N23" s="3">
        <f t="shared" si="7"/>
        <v>3.4465116279069767</v>
      </c>
      <c r="O23" s="3">
        <f t="shared" si="8"/>
        <v>0.7115258424433567</v>
      </c>
    </row>
    <row r="24" spans="1:15" x14ac:dyDescent="0.2">
      <c r="C24" s="18"/>
      <c r="G24" s="3"/>
      <c r="K24" s="3"/>
      <c r="L24" s="3"/>
      <c r="M24" s="3"/>
      <c r="N24" s="3"/>
      <c r="O24" s="3"/>
    </row>
    <row r="25" spans="1:15" x14ac:dyDescent="0.2">
      <c r="A25">
        <v>40</v>
      </c>
      <c r="B25">
        <v>139</v>
      </c>
      <c r="C25" s="18">
        <v>55.1</v>
      </c>
      <c r="D25">
        <v>-16.3</v>
      </c>
      <c r="E25">
        <v>20.3</v>
      </c>
      <c r="F25">
        <v>-13.4</v>
      </c>
      <c r="G25" s="3">
        <v>1.71</v>
      </c>
      <c r="H25">
        <v>-5</v>
      </c>
      <c r="I25">
        <v>21.5</v>
      </c>
      <c r="J25">
        <v>0.73</v>
      </c>
      <c r="K25" s="3">
        <f t="shared" si="0"/>
        <v>1.3444775</v>
      </c>
      <c r="L25" s="3">
        <f t="shared" ref="L25" si="9">B25*(I25-H25)*0.000365 + J25</f>
        <v>2.0744775</v>
      </c>
      <c r="M25" s="3">
        <f t="shared" ref="M25" si="10">G25-L25</f>
        <v>-0.36447750000000001</v>
      </c>
      <c r="N25" s="3">
        <f t="shared" ref="N25" si="11">G25/J25</f>
        <v>2.3424657534246576</v>
      </c>
      <c r="O25" s="3">
        <f t="shared" ref="O25" si="12">G25/L25</f>
        <v>0.8243039512359136</v>
      </c>
    </row>
    <row r="26" spans="1:15" x14ac:dyDescent="0.2">
      <c r="A26">
        <v>60</v>
      </c>
      <c r="B26">
        <v>212</v>
      </c>
      <c r="C26" s="18">
        <v>75.099999999999994</v>
      </c>
      <c r="D26">
        <v>-16.7</v>
      </c>
      <c r="E26">
        <v>19.5</v>
      </c>
      <c r="F26">
        <v>-13.3</v>
      </c>
      <c r="G26" s="3">
        <v>2.5379999999999998</v>
      </c>
      <c r="H26">
        <v>-5</v>
      </c>
      <c r="I26">
        <v>21.2</v>
      </c>
      <c r="J26">
        <v>1.03</v>
      </c>
      <c r="K26" s="3">
        <f t="shared" si="0"/>
        <v>2.0273559999999997</v>
      </c>
      <c r="L26" s="3">
        <f t="shared" si="5"/>
        <v>3.0573559999999995</v>
      </c>
      <c r="M26" s="3">
        <f t="shared" si="6"/>
        <v>-0.51935599999999971</v>
      </c>
      <c r="N26" s="3">
        <f t="shared" si="7"/>
        <v>2.4640776699029123</v>
      </c>
      <c r="O26" s="3">
        <f t="shared" si="8"/>
        <v>0.83012903960153817</v>
      </c>
    </row>
    <row r="27" spans="1:15" x14ac:dyDescent="0.2">
      <c r="A27">
        <v>80</v>
      </c>
      <c r="B27">
        <v>273</v>
      </c>
      <c r="C27" s="18">
        <v>80</v>
      </c>
      <c r="D27">
        <v>-14.3</v>
      </c>
      <c r="E27">
        <v>19.8</v>
      </c>
      <c r="F27">
        <v>-10.5</v>
      </c>
      <c r="G27" s="3">
        <v>3.0190000000000001</v>
      </c>
      <c r="H27">
        <v>-5</v>
      </c>
      <c r="I27">
        <v>21.2</v>
      </c>
      <c r="J27">
        <v>1.1399999999999999</v>
      </c>
      <c r="K27" s="3">
        <f t="shared" si="0"/>
        <v>2.6106989999999999</v>
      </c>
      <c r="L27" s="3">
        <f t="shared" si="5"/>
        <v>3.750699</v>
      </c>
      <c r="M27" s="3">
        <f t="shared" si="6"/>
        <v>-0.73169899999999988</v>
      </c>
      <c r="N27" s="3">
        <f t="shared" si="7"/>
        <v>2.6482456140350878</v>
      </c>
      <c r="O27" s="3">
        <f t="shared" si="8"/>
        <v>0.80491663020679616</v>
      </c>
    </row>
    <row r="28" spans="1:15" x14ac:dyDescent="0.2">
      <c r="A28">
        <v>100</v>
      </c>
      <c r="B28">
        <v>346</v>
      </c>
      <c r="C28" s="18">
        <v>80.099999999999994</v>
      </c>
      <c r="D28">
        <v>-11.2</v>
      </c>
      <c r="E28">
        <v>20.3</v>
      </c>
      <c r="F28">
        <v>-6.3</v>
      </c>
      <c r="G28" s="3">
        <v>3.359</v>
      </c>
      <c r="H28">
        <v>-5</v>
      </c>
      <c r="I28">
        <v>21.2</v>
      </c>
      <c r="J28">
        <v>1.17</v>
      </c>
      <c r="K28" s="3">
        <f t="shared" si="0"/>
        <v>3.3087979999999995</v>
      </c>
      <c r="L28" s="3">
        <f t="shared" si="5"/>
        <v>4.4787979999999994</v>
      </c>
      <c r="M28" s="3">
        <f t="shared" si="6"/>
        <v>-1.1197979999999994</v>
      </c>
      <c r="N28" s="3">
        <f t="shared" si="7"/>
        <v>2.870940170940171</v>
      </c>
      <c r="O28" s="3">
        <f t="shared" si="8"/>
        <v>0.7499780074921889</v>
      </c>
    </row>
    <row r="29" spans="1:15" ht="19" x14ac:dyDescent="0.2">
      <c r="A29" s="23"/>
      <c r="C29" s="18"/>
      <c r="G29" s="3"/>
      <c r="K29" s="3"/>
      <c r="L29" s="3"/>
      <c r="M29" s="3"/>
      <c r="N29" s="3"/>
      <c r="O29" s="3"/>
    </row>
    <row r="30" spans="1:15" x14ac:dyDescent="0.2">
      <c r="A30">
        <v>60</v>
      </c>
      <c r="B30">
        <v>206</v>
      </c>
      <c r="C30" s="18">
        <v>73</v>
      </c>
      <c r="D30">
        <v>-16.100000000000001</v>
      </c>
      <c r="E30">
        <v>19.7</v>
      </c>
      <c r="F30">
        <v>-13.5</v>
      </c>
      <c r="G30" s="3">
        <v>2.496</v>
      </c>
      <c r="H30">
        <v>-5</v>
      </c>
      <c r="I30">
        <v>21.2</v>
      </c>
      <c r="J30">
        <v>1</v>
      </c>
      <c r="K30" s="3">
        <f t="shared" si="0"/>
        <v>1.9699779999999998</v>
      </c>
      <c r="L30" s="3">
        <f t="shared" si="5"/>
        <v>2.9699779999999998</v>
      </c>
      <c r="M30" s="3">
        <f t="shared" si="6"/>
        <v>-0.47397799999999979</v>
      </c>
      <c r="N30" s="3">
        <f t="shared" si="7"/>
        <v>2.496</v>
      </c>
      <c r="O30" s="3">
        <f t="shared" si="8"/>
        <v>0.84041026566526766</v>
      </c>
    </row>
    <row r="31" spans="1:15" x14ac:dyDescent="0.2">
      <c r="A31">
        <v>80</v>
      </c>
      <c r="B31">
        <v>266</v>
      </c>
      <c r="C31" s="18">
        <v>73.099999999999994</v>
      </c>
      <c r="D31">
        <v>-14.6</v>
      </c>
      <c r="E31">
        <v>19.899999999999999</v>
      </c>
      <c r="F31">
        <v>-11</v>
      </c>
      <c r="G31" s="3">
        <v>3</v>
      </c>
      <c r="H31">
        <v>-5</v>
      </c>
      <c r="I31">
        <v>21.2</v>
      </c>
      <c r="J31">
        <v>1.03</v>
      </c>
      <c r="K31" s="3">
        <f t="shared" si="0"/>
        <v>2.543758</v>
      </c>
      <c r="L31" s="3">
        <f t="shared" si="5"/>
        <v>3.5737579999999998</v>
      </c>
      <c r="M31" s="3">
        <f t="shared" si="6"/>
        <v>-0.57375799999999977</v>
      </c>
      <c r="N31" s="3">
        <f t="shared" si="7"/>
        <v>2.912621359223301</v>
      </c>
      <c r="O31" s="3">
        <f t="shared" si="8"/>
        <v>0.83945247551736857</v>
      </c>
    </row>
    <row r="32" spans="1:15" x14ac:dyDescent="0.2">
      <c r="A32">
        <v>100</v>
      </c>
      <c r="B32">
        <v>331</v>
      </c>
      <c r="C32" s="18">
        <v>100</v>
      </c>
      <c r="D32">
        <v>-14.9</v>
      </c>
      <c r="E32">
        <v>20.3</v>
      </c>
      <c r="F32">
        <v>-6.7</v>
      </c>
      <c r="G32" s="3">
        <v>3.262</v>
      </c>
      <c r="H32">
        <v>-5</v>
      </c>
      <c r="I32">
        <v>21.3</v>
      </c>
      <c r="J32">
        <v>1.55</v>
      </c>
      <c r="K32" s="3">
        <f t="shared" si="0"/>
        <v>3.1774345000000004</v>
      </c>
      <c r="L32" s="3">
        <f t="shared" si="5"/>
        <v>4.7274345000000002</v>
      </c>
      <c r="M32" s="3">
        <f t="shared" si="6"/>
        <v>-1.4654345000000002</v>
      </c>
      <c r="N32" s="3">
        <f t="shared" si="7"/>
        <v>2.104516129032258</v>
      </c>
      <c r="O32" s="3">
        <f t="shared" si="8"/>
        <v>0.69001484843417715</v>
      </c>
    </row>
    <row r="33" spans="1:15" x14ac:dyDescent="0.2">
      <c r="C33" s="18"/>
      <c r="G33" s="3"/>
      <c r="K33" s="3"/>
      <c r="L33" s="3"/>
      <c r="M33" s="3"/>
      <c r="N33" s="3"/>
      <c r="O33" s="3"/>
    </row>
    <row r="34" spans="1:15" x14ac:dyDescent="0.2">
      <c r="A34">
        <v>80</v>
      </c>
      <c r="B34">
        <v>273</v>
      </c>
      <c r="C34" s="18">
        <v>95.1</v>
      </c>
      <c r="D34">
        <v>-16.899999999999999</v>
      </c>
      <c r="E34">
        <v>20</v>
      </c>
      <c r="F34">
        <v>-12.4</v>
      </c>
      <c r="G34" s="3">
        <v>3.2280000000000002</v>
      </c>
      <c r="H34">
        <v>-5</v>
      </c>
      <c r="I34">
        <v>21.4</v>
      </c>
      <c r="J34">
        <v>1.41</v>
      </c>
      <c r="K34" s="3">
        <f t="shared" si="0"/>
        <v>2.6306279999999997</v>
      </c>
      <c r="L34" s="3">
        <f t="shared" si="5"/>
        <v>4.0406279999999999</v>
      </c>
      <c r="M34" s="3">
        <f t="shared" si="6"/>
        <v>-0.81262799999999968</v>
      </c>
      <c r="N34" s="3">
        <f t="shared" si="7"/>
        <v>2.28936170212766</v>
      </c>
      <c r="O34" s="3">
        <f t="shared" si="8"/>
        <v>0.79888571776466433</v>
      </c>
    </row>
    <row r="35" spans="1:15" x14ac:dyDescent="0.2">
      <c r="A35">
        <v>100</v>
      </c>
      <c r="B35">
        <v>346</v>
      </c>
      <c r="C35" s="18">
        <v>120</v>
      </c>
      <c r="D35">
        <v>-16.100000000000001</v>
      </c>
      <c r="E35">
        <v>20.5</v>
      </c>
      <c r="F35">
        <v>-11.3</v>
      </c>
      <c r="G35" s="3">
        <v>4.016</v>
      </c>
      <c r="H35">
        <v>-5</v>
      </c>
      <c r="I35">
        <v>21.3</v>
      </c>
      <c r="J35">
        <v>2.02</v>
      </c>
      <c r="K35" s="3">
        <f t="shared" si="0"/>
        <v>3.3214270000000004</v>
      </c>
      <c r="L35" s="3">
        <f t="shared" si="5"/>
        <v>5.3414270000000004</v>
      </c>
      <c r="M35" s="3">
        <f t="shared" si="6"/>
        <v>-1.3254270000000004</v>
      </c>
      <c r="N35" s="3">
        <f t="shared" si="7"/>
        <v>1.9881188118811881</v>
      </c>
      <c r="O35" s="3">
        <f t="shared" si="8"/>
        <v>0.75185900696574148</v>
      </c>
    </row>
    <row r="36" spans="1:15" x14ac:dyDescent="0.2">
      <c r="G36" s="3"/>
    </row>
    <row r="37" spans="1:15" x14ac:dyDescent="0.2">
      <c r="A37">
        <v>60</v>
      </c>
      <c r="B37">
        <v>212</v>
      </c>
      <c r="C37" s="18">
        <v>75.099999999999994</v>
      </c>
      <c r="D37">
        <v>-16.7</v>
      </c>
      <c r="E37">
        <v>19.5</v>
      </c>
      <c r="F37">
        <v>-13.3</v>
      </c>
      <c r="G37" s="3">
        <v>2.5379999999999998</v>
      </c>
      <c r="H37">
        <v>10</v>
      </c>
      <c r="I37">
        <v>21.2</v>
      </c>
      <c r="J37">
        <v>1.03</v>
      </c>
      <c r="K37" s="3">
        <f t="shared" ref="K37:K45" si="13">$B37*($I37-$H37) * 0.000365</f>
        <v>0.86665599999999987</v>
      </c>
      <c r="L37" s="3">
        <f t="shared" ref="L37" si="14">B37*(I37-H37)*0.000365 + J37</f>
        <v>1.8966559999999999</v>
      </c>
      <c r="M37" s="3">
        <f t="shared" ref="M37" si="15">G37-L37</f>
        <v>0.64134399999999991</v>
      </c>
      <c r="N37" s="3">
        <f t="shared" ref="N37" si="16">G37/J37</f>
        <v>2.4640776699029123</v>
      </c>
      <c r="O37" s="3">
        <f t="shared" ref="O37" si="17">G37/L37</f>
        <v>1.3381446081946331</v>
      </c>
    </row>
    <row r="38" spans="1:15" x14ac:dyDescent="0.2">
      <c r="A38">
        <v>60</v>
      </c>
      <c r="B38">
        <v>212</v>
      </c>
      <c r="C38" s="18">
        <v>75.099999999999994</v>
      </c>
      <c r="D38">
        <v>-16.7</v>
      </c>
      <c r="E38">
        <v>19.5</v>
      </c>
      <c r="F38">
        <v>-13.3</v>
      </c>
      <c r="G38" s="3">
        <v>2.5379999999999998</v>
      </c>
      <c r="H38">
        <v>5</v>
      </c>
      <c r="I38">
        <v>21.2</v>
      </c>
      <c r="J38">
        <v>1.03</v>
      </c>
      <c r="K38" s="3">
        <f t="shared" si="13"/>
        <v>1.2535559999999999</v>
      </c>
      <c r="L38" s="3">
        <f t="shared" ref="L38:L45" si="18">B38*(I38-H38)*0.000365 + J38</f>
        <v>2.2835559999999999</v>
      </c>
      <c r="M38" s="3">
        <f t="shared" ref="M38:M45" si="19">G38-L38</f>
        <v>0.25444399999999989</v>
      </c>
      <c r="N38" s="3">
        <f t="shared" ref="N38:N45" si="20">G38/J38</f>
        <v>2.4640776699029123</v>
      </c>
      <c r="O38" s="3">
        <f t="shared" ref="O38:O45" si="21">G38/L38</f>
        <v>1.1114244625487617</v>
      </c>
    </row>
    <row r="39" spans="1:15" x14ac:dyDescent="0.2">
      <c r="A39">
        <v>60</v>
      </c>
      <c r="B39">
        <v>212</v>
      </c>
      <c r="C39" s="18">
        <v>75.099999999999994</v>
      </c>
      <c r="D39">
        <v>-16.7</v>
      </c>
      <c r="E39">
        <v>19.5</v>
      </c>
      <c r="F39">
        <v>-13.3</v>
      </c>
      <c r="G39" s="3">
        <v>2.5379999999999998</v>
      </c>
      <c r="H39">
        <v>4</v>
      </c>
      <c r="I39">
        <v>21.2</v>
      </c>
      <c r="J39">
        <v>1.03</v>
      </c>
      <c r="K39" s="3">
        <f t="shared" si="13"/>
        <v>1.3309359999999999</v>
      </c>
      <c r="L39" s="3">
        <f t="shared" si="18"/>
        <v>2.3609359999999997</v>
      </c>
      <c r="M39" s="3">
        <f t="shared" si="19"/>
        <v>0.17706400000000011</v>
      </c>
      <c r="N39" s="3">
        <f t="shared" si="20"/>
        <v>2.4640776699029123</v>
      </c>
      <c r="O39" s="3">
        <f t="shared" si="21"/>
        <v>1.0749973739228849</v>
      </c>
    </row>
    <row r="40" spans="1:15" x14ac:dyDescent="0.2">
      <c r="A40">
        <v>60</v>
      </c>
      <c r="B40">
        <v>212</v>
      </c>
      <c r="C40" s="18">
        <v>75.099999999999994</v>
      </c>
      <c r="D40">
        <v>-16.7</v>
      </c>
      <c r="E40">
        <v>19.5</v>
      </c>
      <c r="F40">
        <v>-13.3</v>
      </c>
      <c r="G40" s="3">
        <v>2.5379999999999998</v>
      </c>
      <c r="H40">
        <v>3</v>
      </c>
      <c r="I40">
        <v>21.2</v>
      </c>
      <c r="J40">
        <v>1.03</v>
      </c>
      <c r="K40" s="3">
        <f t="shared" si="13"/>
        <v>1.4083159999999999</v>
      </c>
      <c r="L40" s="3">
        <f t="shared" si="18"/>
        <v>2.4383159999999999</v>
      </c>
      <c r="M40" s="3">
        <f t="shared" si="19"/>
        <v>9.9683999999999884E-2</v>
      </c>
      <c r="N40" s="3">
        <f t="shared" si="20"/>
        <v>2.4640776699029123</v>
      </c>
      <c r="O40" s="3">
        <f t="shared" si="21"/>
        <v>1.0408823138592371</v>
      </c>
    </row>
    <row r="41" spans="1:15" x14ac:dyDescent="0.2">
      <c r="A41">
        <v>60</v>
      </c>
      <c r="B41">
        <v>212</v>
      </c>
      <c r="C41" s="18">
        <v>75.099999999999994</v>
      </c>
      <c r="D41">
        <v>-16.7</v>
      </c>
      <c r="E41">
        <v>19.5</v>
      </c>
      <c r="F41">
        <v>-13.3</v>
      </c>
      <c r="G41" s="3">
        <v>2.5379999999999998</v>
      </c>
      <c r="H41">
        <v>2</v>
      </c>
      <c r="I41">
        <v>21.2</v>
      </c>
      <c r="J41">
        <v>1.03</v>
      </c>
      <c r="K41" s="3">
        <f t="shared" si="13"/>
        <v>1.4856959999999997</v>
      </c>
      <c r="L41" s="3">
        <f t="shared" si="18"/>
        <v>2.5156959999999997</v>
      </c>
      <c r="M41" s="3">
        <f t="shared" si="19"/>
        <v>2.2304000000000102E-2</v>
      </c>
      <c r="N41" s="3">
        <f t="shared" si="20"/>
        <v>2.4640776699029123</v>
      </c>
      <c r="O41" s="3">
        <f t="shared" si="21"/>
        <v>1.0088659361067474</v>
      </c>
    </row>
    <row r="42" spans="1:15" x14ac:dyDescent="0.2">
      <c r="A42">
        <v>60</v>
      </c>
      <c r="B42">
        <v>212</v>
      </c>
      <c r="C42" s="18">
        <v>75.099999999999994</v>
      </c>
      <c r="D42">
        <v>-16.7</v>
      </c>
      <c r="E42">
        <v>19.5</v>
      </c>
      <c r="F42">
        <v>-13.3</v>
      </c>
      <c r="G42" s="3">
        <v>2.5379999999999998</v>
      </c>
      <c r="H42">
        <v>1</v>
      </c>
      <c r="I42">
        <v>21.2</v>
      </c>
      <c r="J42">
        <v>1.03</v>
      </c>
      <c r="K42" s="3">
        <f t="shared" si="13"/>
        <v>1.5630759999999997</v>
      </c>
      <c r="L42" s="3">
        <f t="shared" si="18"/>
        <v>2.5930759999999999</v>
      </c>
      <c r="M42" s="3">
        <f t="shared" si="19"/>
        <v>-5.5076000000000125E-2</v>
      </c>
      <c r="N42" s="3">
        <f t="shared" si="20"/>
        <v>2.4640776699029123</v>
      </c>
      <c r="O42" s="3">
        <f t="shared" si="21"/>
        <v>0.97876036028253699</v>
      </c>
    </row>
    <row r="43" spans="1:15" x14ac:dyDescent="0.2">
      <c r="A43">
        <v>60</v>
      </c>
      <c r="B43">
        <v>212</v>
      </c>
      <c r="C43" s="18">
        <v>75.099999999999994</v>
      </c>
      <c r="D43">
        <v>-16.7</v>
      </c>
      <c r="E43">
        <v>19.5</v>
      </c>
      <c r="F43">
        <v>-13.3</v>
      </c>
      <c r="G43" s="3">
        <v>2.5379999999999998</v>
      </c>
      <c r="H43">
        <v>0</v>
      </c>
      <c r="I43">
        <v>21.2</v>
      </c>
      <c r="J43">
        <v>1.03</v>
      </c>
      <c r="K43" s="3">
        <f t="shared" si="13"/>
        <v>1.6404559999999997</v>
      </c>
      <c r="L43" s="3">
        <f t="shared" si="18"/>
        <v>2.6704559999999997</v>
      </c>
      <c r="M43" s="3">
        <f t="shared" si="19"/>
        <v>-0.13245599999999991</v>
      </c>
      <c r="N43" s="3">
        <f t="shared" si="20"/>
        <v>2.4640776699029123</v>
      </c>
      <c r="O43" s="3">
        <f t="shared" si="21"/>
        <v>0.95039948233560112</v>
      </c>
    </row>
    <row r="44" spans="1:15" x14ac:dyDescent="0.2">
      <c r="A44">
        <v>60</v>
      </c>
      <c r="B44">
        <v>212</v>
      </c>
      <c r="C44" s="18">
        <v>75.099999999999994</v>
      </c>
      <c r="D44">
        <v>-16.7</v>
      </c>
      <c r="E44">
        <v>19.5</v>
      </c>
      <c r="F44">
        <v>-13.3</v>
      </c>
      <c r="G44" s="3">
        <v>2.5379999999999998</v>
      </c>
      <c r="H44">
        <v>-5</v>
      </c>
      <c r="I44">
        <v>21.2</v>
      </c>
      <c r="J44">
        <v>1.03</v>
      </c>
      <c r="K44" s="3">
        <f t="shared" si="13"/>
        <v>2.0273559999999997</v>
      </c>
      <c r="L44" s="3">
        <f t="shared" si="18"/>
        <v>3.0573559999999995</v>
      </c>
      <c r="M44" s="3">
        <f t="shared" si="19"/>
        <v>-0.51935599999999971</v>
      </c>
      <c r="N44" s="3">
        <f t="shared" si="20"/>
        <v>2.4640776699029123</v>
      </c>
      <c r="O44" s="3">
        <f t="shared" si="21"/>
        <v>0.83012903960153817</v>
      </c>
    </row>
    <row r="45" spans="1:15" x14ac:dyDescent="0.2">
      <c r="A45">
        <v>60</v>
      </c>
      <c r="B45">
        <v>212</v>
      </c>
      <c r="C45" s="18">
        <v>75.099999999999994</v>
      </c>
      <c r="D45">
        <v>-16.7</v>
      </c>
      <c r="E45">
        <v>19.5</v>
      </c>
      <c r="F45">
        <v>-13.3</v>
      </c>
      <c r="G45" s="3">
        <v>2.5379999999999998</v>
      </c>
      <c r="H45">
        <v>-10</v>
      </c>
      <c r="I45">
        <v>21.2</v>
      </c>
      <c r="J45">
        <v>1.03</v>
      </c>
      <c r="K45" s="3">
        <f t="shared" si="13"/>
        <v>2.414256</v>
      </c>
      <c r="L45" s="3">
        <f t="shared" si="18"/>
        <v>3.4442560000000002</v>
      </c>
      <c r="M45" s="3">
        <f t="shared" si="19"/>
        <v>-0.90625600000000039</v>
      </c>
      <c r="N45" s="3">
        <f t="shared" si="20"/>
        <v>2.4640776699029123</v>
      </c>
      <c r="O45" s="3">
        <f t="shared" si="21"/>
        <v>0.73687902409112438</v>
      </c>
    </row>
  </sheetData>
  <mergeCells count="4">
    <mergeCell ref="A12:C12"/>
    <mergeCell ref="E12:G12"/>
    <mergeCell ref="H12:L12"/>
    <mergeCell ref="M12:O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E8890-8811-A54A-944C-431FBF72FED5}">
  <dimension ref="A1:F20"/>
  <sheetViews>
    <sheetView zoomScale="150" workbookViewId="0">
      <selection activeCell="D34" sqref="D34"/>
    </sheetView>
  </sheetViews>
  <sheetFormatPr baseColWidth="10" defaultRowHeight="16" x14ac:dyDescent="0.2"/>
  <cols>
    <col min="2" max="2" width="13.6640625" bestFit="1" customWidth="1"/>
    <col min="3" max="3" width="19" customWidth="1"/>
    <col min="4" max="4" width="25.1640625" customWidth="1"/>
    <col min="5" max="5" width="14" bestFit="1" customWidth="1"/>
    <col min="7" max="7" width="13.83203125" customWidth="1"/>
    <col min="9" max="9" width="14.33203125" customWidth="1"/>
  </cols>
  <sheetData>
    <row r="1" spans="1:6" s="4" customFormat="1" x14ac:dyDescent="0.2">
      <c r="A1" s="4" t="s">
        <v>24</v>
      </c>
      <c r="B1" s="4" t="s">
        <v>25</v>
      </c>
    </row>
    <row r="2" spans="1:6" x14ac:dyDescent="0.2">
      <c r="A2">
        <v>0</v>
      </c>
      <c r="B2" s="18">
        <f>1000*0.08</f>
        <v>80</v>
      </c>
    </row>
    <row r="3" spans="1:6" x14ac:dyDescent="0.2">
      <c r="A3">
        <v>20</v>
      </c>
      <c r="B3" s="18">
        <f>1000*0.08</f>
        <v>80</v>
      </c>
    </row>
    <row r="4" spans="1:6" x14ac:dyDescent="0.2">
      <c r="A4">
        <v>40</v>
      </c>
      <c r="B4" s="18">
        <f>1000*0.08</f>
        <v>80</v>
      </c>
    </row>
    <row r="5" spans="1:6" x14ac:dyDescent="0.2">
      <c r="A5">
        <v>60</v>
      </c>
      <c r="B5" s="18">
        <f>1000*0.1</f>
        <v>100</v>
      </c>
    </row>
    <row r="6" spans="1:6" x14ac:dyDescent="0.2">
      <c r="A6">
        <v>80</v>
      </c>
      <c r="B6" s="18">
        <f>1000*0.13</f>
        <v>130</v>
      </c>
    </row>
    <row r="7" spans="1:6" x14ac:dyDescent="0.2">
      <c r="A7">
        <v>100</v>
      </c>
      <c r="B7" s="18">
        <f>1000*0.17</f>
        <v>170</v>
      </c>
    </row>
    <row r="8" spans="1:6" x14ac:dyDescent="0.2">
      <c r="A8">
        <v>100</v>
      </c>
    </row>
    <row r="12" spans="1:6" x14ac:dyDescent="0.2">
      <c r="A12" t="s">
        <v>29</v>
      </c>
    </row>
    <row r="13" spans="1:6" x14ac:dyDescent="0.2">
      <c r="A13" s="22" t="s">
        <v>5</v>
      </c>
      <c r="B13" s="22" t="s">
        <v>25</v>
      </c>
      <c r="C13" s="22" t="s">
        <v>26</v>
      </c>
      <c r="D13" s="22" t="s">
        <v>27</v>
      </c>
      <c r="E13" s="22" t="s">
        <v>28</v>
      </c>
      <c r="F13" s="21"/>
    </row>
    <row r="14" spans="1:6" x14ac:dyDescent="0.2">
      <c r="A14" s="14">
        <v>0</v>
      </c>
      <c r="B14" s="14">
        <v>170</v>
      </c>
      <c r="C14" s="19">
        <f>B14-170</f>
        <v>0</v>
      </c>
      <c r="D14" s="14">
        <v>0</v>
      </c>
      <c r="E14" s="20">
        <v>0</v>
      </c>
    </row>
    <row r="15" spans="1:6" x14ac:dyDescent="0.2">
      <c r="A15">
        <v>20</v>
      </c>
      <c r="B15">
        <f>1000*0.44</f>
        <v>440</v>
      </c>
      <c r="C15" s="18">
        <f>B15-170</f>
        <v>270</v>
      </c>
      <c r="D15">
        <v>31</v>
      </c>
      <c r="E15" s="17">
        <f t="shared" ref="E15:E20" si="0">C15/A15</f>
        <v>13.5</v>
      </c>
    </row>
    <row r="16" spans="1:6" x14ac:dyDescent="0.2">
      <c r="A16">
        <v>40</v>
      </c>
      <c r="B16">
        <f>1000*0.7</f>
        <v>700</v>
      </c>
      <c r="C16" s="18">
        <f>B16-170</f>
        <v>530</v>
      </c>
      <c r="D16">
        <v>56</v>
      </c>
      <c r="E16" s="17">
        <f t="shared" si="0"/>
        <v>13.25</v>
      </c>
    </row>
    <row r="17" spans="1:5" x14ac:dyDescent="0.2">
      <c r="A17">
        <v>60</v>
      </c>
      <c r="B17">
        <f>1000*1.01</f>
        <v>1010</v>
      </c>
      <c r="C17" s="18">
        <f>B17-170</f>
        <v>840</v>
      </c>
      <c r="D17">
        <v>86</v>
      </c>
      <c r="E17" s="17">
        <f t="shared" si="0"/>
        <v>14</v>
      </c>
    </row>
    <row r="18" spans="1:5" x14ac:dyDescent="0.2">
      <c r="A18">
        <v>80</v>
      </c>
      <c r="B18">
        <f>1000*1.37</f>
        <v>1370</v>
      </c>
      <c r="C18" s="18">
        <f>B18-170</f>
        <v>1200</v>
      </c>
      <c r="D18">
        <v>120</v>
      </c>
      <c r="E18" s="17">
        <f t="shared" si="0"/>
        <v>15</v>
      </c>
    </row>
    <row r="19" spans="1:5" x14ac:dyDescent="0.2">
      <c r="A19">
        <v>100</v>
      </c>
      <c r="B19">
        <f>1000*1.82</f>
        <v>1820</v>
      </c>
      <c r="C19" s="18">
        <f>B19-170</f>
        <v>1650</v>
      </c>
      <c r="D19">
        <v>159</v>
      </c>
      <c r="E19" s="17">
        <f t="shared" si="0"/>
        <v>16.5</v>
      </c>
    </row>
    <row r="20" spans="1:5" x14ac:dyDescent="0.2">
      <c r="A20">
        <v>120</v>
      </c>
      <c r="B20">
        <f>1000*2.3</f>
        <v>2300</v>
      </c>
      <c r="C20" s="18">
        <f>B20-170</f>
        <v>2130</v>
      </c>
      <c r="D20">
        <v>207</v>
      </c>
      <c r="E20" s="17">
        <f t="shared" si="0"/>
        <v>17.75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2023-03-03T09:19:17Z</dcterms:created>
  <dcterms:modified xsi:type="dcterms:W3CDTF">2023-03-07T21:09:45Z</dcterms:modified>
</cp:coreProperties>
</file>